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中山市2008-2017年土地增值税扣除项目金额标准" sheetId="1" r:id="rId1"/>
    <sheet name="户内装修综合指标细目组成" sheetId="2" r:id="rId2"/>
    <sheet name="园林绿化工程综合指标细目组成" sheetId="3" r:id="rId3"/>
  </sheets>
  <definedNames/>
  <calcPr fullCalcOnLoad="1"/>
</workbook>
</file>

<file path=xl/sharedStrings.xml><?xml version="1.0" encoding="utf-8"?>
<sst xmlns="http://schemas.openxmlformats.org/spreadsheetml/2006/main" count="256" uniqueCount="160">
  <si>
    <t>附件</t>
  </si>
  <si>
    <t>中山市2008-2017年土地增值税扣除项目金额标准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</si>
  <si>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</si>
  <si>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</si>
  <si>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</si>
  <si>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</si>
  <si>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</si>
  <si>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</si>
  <si>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</si>
  <si>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t>1、按总建筑面积计；2、若有两种或以上类型桩，可按相应占比综合折算指标，相应占比按其对应的基座平面面积比例计；3、中山沿海滩涂地区桩基础按地质系数1.18进行调整。</t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</si>
  <si>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</si>
  <si>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</si>
  <si>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</si>
  <si>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</si>
  <si>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</si>
  <si>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</si>
  <si>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</si>
  <si>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</si>
  <si>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</si>
  <si>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</si>
  <si>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</si>
  <si>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</si>
  <si>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</si>
  <si>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</si>
  <si>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，防雷等；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</si>
  <si>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</si>
  <si>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</si>
  <si>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</si>
  <si>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住宅(塔)楼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</si>
  <si>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</si>
  <si>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</si>
  <si>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</si>
  <si>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</si>
  <si>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</si>
  <si>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</si>
  <si>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</si>
  <si>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t>1、按模块相应建筑面积计，下面有裙楼的，应扣除裙楼面积；
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，给水入口和排水出口等；
3、不含电梯、中央空调设备；
4、层高首层按5.5m，标准层4m计。</t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</si>
  <si>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</si>
  <si>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</si>
  <si>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</si>
  <si>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</si>
  <si>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</si>
  <si>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</si>
  <si>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</si>
  <si>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</si>
  <si>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</si>
  <si>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</si>
  <si>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</si>
  <si>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</si>
  <si>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</si>
  <si>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</si>
  <si>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</si>
  <si>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</si>
  <si>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1、除注明外按各模块占地面积计；2、室外泳池含设备，按设计储水体积计。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</si>
  <si>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</si>
  <si>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</si>
  <si>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</si>
  <si>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</si>
  <si>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</si>
  <si>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</si>
  <si>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t>挡土墙
（元/ m³）</t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</si>
  <si>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</si>
  <si>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</si>
  <si>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</si>
  <si>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</si>
  <si>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</si>
  <si>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 xml:space="preserve">               户内装修综合指标细目组成                          </t>
  </si>
  <si>
    <t>单价合价单位：元</t>
  </si>
  <si>
    <t>装修分类</t>
  </si>
  <si>
    <t>工程量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</si>
  <si>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</si>
  <si>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</si>
  <si>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</si>
  <si>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</si>
  <si>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</si>
  <si>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</si>
  <si>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</si>
  <si>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</si>
  <si>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</si>
  <si>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</si>
  <si>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</si>
  <si>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</si>
  <si>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</si>
  <si>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</si>
  <si>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</si>
  <si>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</si>
  <si>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</si>
  <si>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</si>
  <si>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</si>
  <si>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</si>
  <si>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</si>
  <si>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</si>
  <si>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</si>
  <si>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</si>
  <si>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</si>
  <si>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</si>
  <si>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</si>
  <si>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</si>
  <si>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</si>
  <si>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</si>
  <si>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</si>
  <si>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</si>
  <si>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</si>
  <si>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</si>
  <si>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</si>
  <si>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</si>
  <si>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</si>
  <si>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</si>
  <si>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</si>
  <si>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</si>
  <si>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</si>
  <si>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</si>
  <si>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</si>
  <si>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</si>
  <si>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</si>
  <si>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</si>
  <si>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</si>
  <si>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</si>
  <si>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</si>
  <si>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</si>
  <si>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</si>
  <si>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</si>
  <si>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</si>
  <si>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</si>
  <si>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</si>
  <si>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</si>
  <si>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</si>
  <si>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</si>
  <si>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</si>
  <si>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</si>
  <si>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</si>
  <si>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</si>
  <si>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</si>
  <si>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</si>
  <si>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</si>
  <si>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</si>
  <si>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</si>
  <si>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</si>
  <si>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</si>
  <si>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</si>
  <si>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</si>
  <si>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</si>
  <si>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</si>
  <si>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100~120cm×100~120cm</t>
  </si>
  <si>
    <t>307棵</t>
  </si>
  <si>
    <t>苗高×冠幅 100~120cm×130~150cm</t>
  </si>
  <si>
    <t>103棵</t>
  </si>
  <si>
    <t>苗高×冠幅 100~120cm×160~180cm</t>
  </si>
  <si>
    <t>50棵</t>
  </si>
  <si>
    <t>苗高×冠幅 100~120cm×200~220cm</t>
  </si>
  <si>
    <t>25棵</t>
  </si>
  <si>
    <t>苗高×冠幅 140~160cm×140~160cm</t>
  </si>
  <si>
    <t>131棵</t>
  </si>
  <si>
    <t>苗高×冠幅 160~180cm×180~200cm</t>
  </si>
  <si>
    <t>48棵</t>
  </si>
  <si>
    <t>苗高×冠幅 180~200cm×200~240cm</t>
  </si>
  <si>
    <t>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</si>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</sst>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3">
    <font>
      <sz val="12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sz val="11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b/>
      <sz val="11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8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textRotation="255" wrapText="1"/>
    </xf>
    <xf numFmtId="0" fontId="5" fillId="0" borderId="4" xfId="0" applyNumberFormat="1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42"/>
  <sheetViews>
    <sheetView tabSelected="1" zoomScaleSheetLayoutView="100" workbookViewId="0" topLeftCell="A1">
      <selection activeCell="N19" sqref="N19"/>
    </sheetView>
  </sheetViews>
  <sheetFormatPr defaultColWidth="9.00390625" defaultRowHeight="14.25"/>
  <cols>
    <col min="1" max="1" width="3.875" style="88" customWidth="1"/>
    <col min="2" max="2" width="3.50390625" style="89" customWidth="1"/>
    <col min="3" max="3" width="6.25390625" style="89" customWidth="1"/>
    <col min="4" max="4" width="26.00390625" style="89" customWidth="1"/>
    <col min="5" max="14" width="5.75390625" style="88" customWidth="1"/>
    <col min="15" max="15" width="55.00390625" style="88" customWidth="1"/>
    <col min="16" max="16" width="11.125" style="88" bestFit="1" customWidth="1"/>
    <col min="17" max="17" width="9.00390625" style="88" hidden="1" customWidth="1"/>
    <col min="18" max="18" width="9.25390625" style="88" bestFit="1" customWidth="1"/>
    <col min="19" max="228" width="9.00390625" style="88" customWidth="1"/>
    <col min="229" max="16384" width="9.00390625" style="90" customWidth="1"/>
  </cols>
  <sheetData>
    <row r="1" spans="1:235" s="85" customFormat="1" ht="30" customHeight="1">
      <c r="A1" s="91" t="s">
        <v>0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HU1" s="90"/>
      <c r="HV1" s="90"/>
      <c r="HW1" s="90"/>
      <c r="HX1" s="90"/>
      <c r="HY1" s="90"/>
      <c r="HZ1" s="90"/>
      <c r="IA1" s="90"/>
    </row>
    <row r="2" spans="1:235" s="85" customFormat="1" ht="30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HU2" s="90"/>
      <c r="HV2" s="90"/>
      <c r="HW2" s="90"/>
      <c r="HX2" s="90"/>
      <c r="HY2" s="90"/>
      <c r="HZ2" s="90"/>
      <c r="IA2" s="90"/>
    </row>
    <row r="3" spans="1:15" s="86" customFormat="1" ht="15.75" customHeight="1">
      <c r="A3" s="94" t="s">
        <v>2</v>
      </c>
      <c r="B3" s="95" t="s">
        <v>3</v>
      </c>
      <c r="C3" s="95"/>
      <c r="D3" s="95"/>
      <c r="E3" s="96" t="s">
        <v>4</v>
      </c>
      <c r="F3" s="96"/>
      <c r="G3" s="96"/>
      <c r="H3" s="96"/>
      <c r="I3" s="96"/>
      <c r="J3" s="96"/>
      <c r="K3" s="96"/>
      <c r="L3" s="96"/>
      <c r="M3" s="96"/>
      <c r="N3" s="96"/>
      <c r="O3" s="104" t="s">
        <v>5</v>
      </c>
    </row>
    <row r="4" spans="1:15" s="86" customFormat="1" ht="16.5" customHeight="1">
      <c r="A4" s="94"/>
      <c r="B4" s="95"/>
      <c r="C4" s="95"/>
      <c r="D4" s="95"/>
      <c r="E4" s="95">
        <v>2008</v>
      </c>
      <c r="F4" s="95">
        <v>2009</v>
      </c>
      <c r="G4" s="95">
        <v>2010</v>
      </c>
      <c r="H4" s="95">
        <v>2011</v>
      </c>
      <c r="I4" s="95">
        <v>2012</v>
      </c>
      <c r="J4" s="95">
        <v>2013</v>
      </c>
      <c r="K4" s="95">
        <v>2014</v>
      </c>
      <c r="L4" s="95">
        <v>2015</v>
      </c>
      <c r="M4" s="105">
        <v>2016</v>
      </c>
      <c r="N4" s="105">
        <v>2017</v>
      </c>
      <c r="O4" s="106"/>
    </row>
    <row r="5" spans="1:17" s="87" customFormat="1" ht="16.5" customHeight="1">
      <c r="A5" s="97" t="s">
        <v>6</v>
      </c>
      <c r="B5" s="98" t="s">
        <v>7</v>
      </c>
      <c r="C5" s="99" t="s">
        <v>8</v>
      </c>
      <c r="D5" s="99"/>
      <c r="E5" s="100">
        <f aca="true" t="shared" si="0" ref="E5:E27">K5*0.888</f>
        <v>97.28928</v>
      </c>
      <c r="F5" s="100">
        <f aca="true" t="shared" si="1" ref="F5:F27">K5*0.895</f>
        <v>98.0562</v>
      </c>
      <c r="G5" s="100">
        <f aca="true" t="shared" si="2" ref="G5:G27">K5*0.942</f>
        <v>103.20551999999999</v>
      </c>
      <c r="H5" s="100">
        <f aca="true" t="shared" si="3" ref="H5:H27">K5*0.977</f>
        <v>107.04012</v>
      </c>
      <c r="I5" s="100">
        <f aca="true" t="shared" si="4" ref="I5:I27">K5*0.96</f>
        <v>105.1776</v>
      </c>
      <c r="J5" s="100">
        <f aca="true" t="shared" si="5" ref="J5:J27">K5*0.993</f>
        <v>108.79308</v>
      </c>
      <c r="K5" s="100">
        <f aca="true" t="shared" si="6" ref="K5:K27">Q5*0.996</f>
        <v>109.56</v>
      </c>
      <c r="L5" s="100">
        <f aca="true" t="shared" si="7" ref="L5:L27">K5*0.981</f>
        <v>107.47836</v>
      </c>
      <c r="M5" s="107">
        <v>117</v>
      </c>
      <c r="N5" s="107">
        <v>126</v>
      </c>
      <c r="O5" s="108" t="s">
        <v>9</v>
      </c>
      <c r="Q5" s="116">
        <v>110</v>
      </c>
    </row>
    <row r="6" spans="1:17" s="87" customFormat="1" ht="16.5" customHeight="1">
      <c r="A6" s="97"/>
      <c r="B6" s="98"/>
      <c r="C6" s="99" t="s">
        <v>10</v>
      </c>
      <c r="D6" s="99" t="s">
        <v>11</v>
      </c>
      <c r="E6" s="100">
        <f t="shared" si="0"/>
        <v>111.440448</v>
      </c>
      <c r="F6" s="100">
        <f t="shared" si="1"/>
        <v>112.31891999999999</v>
      </c>
      <c r="G6" s="100">
        <f t="shared" si="2"/>
        <v>118.217232</v>
      </c>
      <c r="H6" s="100">
        <f t="shared" si="3"/>
        <v>122.60959199999999</v>
      </c>
      <c r="I6" s="100">
        <f t="shared" si="4"/>
        <v>120.47616</v>
      </c>
      <c r="J6" s="100">
        <f t="shared" si="5"/>
        <v>124.617528</v>
      </c>
      <c r="K6" s="100">
        <f t="shared" si="6"/>
        <v>125.496</v>
      </c>
      <c r="L6" s="100">
        <f t="shared" si="7"/>
        <v>123.111576</v>
      </c>
      <c r="M6" s="107">
        <v>134</v>
      </c>
      <c r="N6" s="107">
        <v>144</v>
      </c>
      <c r="O6" s="109"/>
      <c r="Q6" s="116">
        <v>126</v>
      </c>
    </row>
    <row r="7" spans="1:17" s="87" customFormat="1" ht="16.5" customHeight="1">
      <c r="A7" s="97"/>
      <c r="B7" s="98"/>
      <c r="C7" s="99"/>
      <c r="D7" s="99" t="s">
        <v>12</v>
      </c>
      <c r="E7" s="100">
        <f t="shared" si="0"/>
        <v>135.320544</v>
      </c>
      <c r="F7" s="100">
        <f t="shared" si="1"/>
        <v>136.38726</v>
      </c>
      <c r="G7" s="100">
        <f t="shared" si="2"/>
        <v>143.549496</v>
      </c>
      <c r="H7" s="100">
        <f t="shared" si="3"/>
        <v>148.883076</v>
      </c>
      <c r="I7" s="100">
        <f t="shared" si="4"/>
        <v>146.29248</v>
      </c>
      <c r="J7" s="100">
        <f t="shared" si="5"/>
        <v>151.321284</v>
      </c>
      <c r="K7" s="100">
        <f t="shared" si="6"/>
        <v>152.388</v>
      </c>
      <c r="L7" s="100">
        <f t="shared" si="7"/>
        <v>149.492628</v>
      </c>
      <c r="M7" s="107">
        <v>162</v>
      </c>
      <c r="N7" s="107">
        <v>175</v>
      </c>
      <c r="O7" s="109"/>
      <c r="Q7" s="116">
        <v>153</v>
      </c>
    </row>
    <row r="8" spans="1:17" s="87" customFormat="1" ht="16.5" customHeight="1">
      <c r="A8" s="97"/>
      <c r="B8" s="98"/>
      <c r="C8" s="99"/>
      <c r="D8" s="99" t="s">
        <v>13</v>
      </c>
      <c r="E8" s="100">
        <f t="shared" si="0"/>
        <v>182.19628799999998</v>
      </c>
      <c r="F8" s="100">
        <f t="shared" si="1"/>
        <v>183.63252</v>
      </c>
      <c r="G8" s="100">
        <f t="shared" si="2"/>
        <v>193.27579199999997</v>
      </c>
      <c r="H8" s="100">
        <f t="shared" si="3"/>
        <v>200.45695199999997</v>
      </c>
      <c r="I8" s="100">
        <f t="shared" si="4"/>
        <v>196.96895999999998</v>
      </c>
      <c r="J8" s="100">
        <f t="shared" si="5"/>
        <v>203.739768</v>
      </c>
      <c r="K8" s="100">
        <f t="shared" si="6"/>
        <v>205.176</v>
      </c>
      <c r="L8" s="100">
        <f t="shared" si="7"/>
        <v>201.27765599999998</v>
      </c>
      <c r="M8" s="107">
        <v>218</v>
      </c>
      <c r="N8" s="107">
        <v>235</v>
      </c>
      <c r="O8" s="109"/>
      <c r="Q8" s="116">
        <v>206</v>
      </c>
    </row>
    <row r="9" spans="1:17" s="87" customFormat="1" ht="16.5" customHeight="1">
      <c r="A9" s="97"/>
      <c r="B9" s="98" t="s">
        <v>14</v>
      </c>
      <c r="C9" s="99" t="s">
        <v>15</v>
      </c>
      <c r="D9" s="99"/>
      <c r="E9" s="100">
        <v>2642</v>
      </c>
      <c r="F9" s="100">
        <v>2663</v>
      </c>
      <c r="G9" s="100">
        <v>2802</v>
      </c>
      <c r="H9" s="100">
        <v>2907</v>
      </c>
      <c r="I9" s="100">
        <v>2856</v>
      </c>
      <c r="J9" s="100">
        <v>2954</v>
      </c>
      <c r="K9" s="100">
        <v>2975</v>
      </c>
      <c r="L9" s="100">
        <v>2919</v>
      </c>
      <c r="M9" s="107">
        <v>3165</v>
      </c>
      <c r="N9" s="107">
        <v>3409</v>
      </c>
      <c r="O9" s="108" t="s">
        <v>16</v>
      </c>
      <c r="Q9" s="116">
        <v>2776</v>
      </c>
    </row>
    <row r="10" spans="1:17" s="87" customFormat="1" ht="16.5" customHeight="1">
      <c r="A10" s="97"/>
      <c r="B10" s="98"/>
      <c r="C10" s="99" t="s">
        <v>17</v>
      </c>
      <c r="D10" s="99"/>
      <c r="E10" s="100">
        <v>2608</v>
      </c>
      <c r="F10" s="100">
        <v>2629</v>
      </c>
      <c r="G10" s="100">
        <v>2767</v>
      </c>
      <c r="H10" s="100">
        <v>2870</v>
      </c>
      <c r="I10" s="100">
        <v>2820</v>
      </c>
      <c r="J10" s="100">
        <v>2917</v>
      </c>
      <c r="K10" s="100">
        <v>2937</v>
      </c>
      <c r="L10" s="100">
        <v>2881</v>
      </c>
      <c r="M10" s="107">
        <v>3125</v>
      </c>
      <c r="N10" s="107">
        <v>3366</v>
      </c>
      <c r="O10" s="109"/>
      <c r="Q10" s="116">
        <v>2723</v>
      </c>
    </row>
    <row r="11" spans="1:17" s="87" customFormat="1" ht="16.5" customHeight="1">
      <c r="A11" s="97"/>
      <c r="B11" s="98"/>
      <c r="C11" s="99" t="s">
        <v>18</v>
      </c>
      <c r="D11" s="99"/>
      <c r="E11" s="100">
        <v>3478</v>
      </c>
      <c r="F11" s="100">
        <v>3505</v>
      </c>
      <c r="G11" s="100">
        <v>3689</v>
      </c>
      <c r="H11" s="100">
        <v>3826</v>
      </c>
      <c r="I11" s="100">
        <v>3760</v>
      </c>
      <c r="J11" s="100">
        <v>3889</v>
      </c>
      <c r="K11" s="100">
        <v>3916</v>
      </c>
      <c r="L11" s="100">
        <v>3842</v>
      </c>
      <c r="M11" s="107">
        <v>4167</v>
      </c>
      <c r="N11" s="107">
        <v>4488</v>
      </c>
      <c r="O11" s="109"/>
      <c r="Q11" s="116">
        <v>2946</v>
      </c>
    </row>
    <row r="12" spans="1:17" s="87" customFormat="1" ht="24">
      <c r="A12" s="97"/>
      <c r="B12" s="98"/>
      <c r="C12" s="99" t="s">
        <v>19</v>
      </c>
      <c r="D12" s="99"/>
      <c r="E12" s="100">
        <v>1117</v>
      </c>
      <c r="F12" s="100">
        <v>1126</v>
      </c>
      <c r="G12" s="100">
        <v>1185</v>
      </c>
      <c r="H12" s="100">
        <v>1229</v>
      </c>
      <c r="I12" s="100">
        <v>1208</v>
      </c>
      <c r="J12" s="100">
        <v>1249</v>
      </c>
      <c r="K12" s="100">
        <v>1258</v>
      </c>
      <c r="L12" s="100">
        <v>1234</v>
      </c>
      <c r="M12" s="107">
        <v>1338</v>
      </c>
      <c r="N12" s="107">
        <v>1442</v>
      </c>
      <c r="O12" s="108" t="s">
        <v>20</v>
      </c>
      <c r="Q12" s="116">
        <v>1263</v>
      </c>
    </row>
    <row r="13" spans="1:17" s="87" customFormat="1" ht="16.5" customHeight="1">
      <c r="A13" s="97"/>
      <c r="B13" s="98" t="s">
        <v>21</v>
      </c>
      <c r="C13" s="99" t="s">
        <v>22</v>
      </c>
      <c r="D13" s="99" t="s">
        <v>23</v>
      </c>
      <c r="E13" s="100">
        <f t="shared" si="0"/>
        <v>1796.313888</v>
      </c>
      <c r="F13" s="100">
        <f t="shared" si="1"/>
        <v>1810.47402</v>
      </c>
      <c r="G13" s="100">
        <f t="shared" si="2"/>
        <v>1905.549192</v>
      </c>
      <c r="H13" s="100">
        <f t="shared" si="3"/>
        <v>1976.3498519999998</v>
      </c>
      <c r="I13" s="100">
        <f t="shared" si="4"/>
        <v>1941.96096</v>
      </c>
      <c r="J13" s="100">
        <f t="shared" si="5"/>
        <v>2008.715868</v>
      </c>
      <c r="K13" s="100">
        <f t="shared" si="6"/>
        <v>2022.876</v>
      </c>
      <c r="L13" s="100">
        <f t="shared" si="7"/>
        <v>1984.441356</v>
      </c>
      <c r="M13" s="100">
        <v>2152</v>
      </c>
      <c r="N13" s="100">
        <v>2318</v>
      </c>
      <c r="O13" s="110" t="s">
        <v>24</v>
      </c>
      <c r="Q13" s="116">
        <v>2031</v>
      </c>
    </row>
    <row r="14" spans="1:17" s="87" customFormat="1" ht="16.5" customHeight="1">
      <c r="A14" s="97"/>
      <c r="B14" s="98"/>
      <c r="C14" s="99"/>
      <c r="D14" s="99" t="s">
        <v>25</v>
      </c>
      <c r="E14" s="100">
        <f t="shared" si="0"/>
        <v>2025.3859200000002</v>
      </c>
      <c r="F14" s="100">
        <f t="shared" si="1"/>
        <v>2041.3518000000001</v>
      </c>
      <c r="G14" s="100">
        <f t="shared" si="2"/>
        <v>2148.55128</v>
      </c>
      <c r="H14" s="100">
        <f t="shared" si="3"/>
        <v>2228.38068</v>
      </c>
      <c r="I14" s="100">
        <f t="shared" si="4"/>
        <v>2189.6064</v>
      </c>
      <c r="J14" s="100">
        <f t="shared" si="5"/>
        <v>2264.87412</v>
      </c>
      <c r="K14" s="100">
        <f t="shared" si="6"/>
        <v>2280.84</v>
      </c>
      <c r="L14" s="100">
        <f t="shared" si="7"/>
        <v>2237.5040400000003</v>
      </c>
      <c r="M14" s="100">
        <v>2427</v>
      </c>
      <c r="N14" s="100">
        <v>2614</v>
      </c>
      <c r="O14" s="111"/>
      <c r="Q14" s="116">
        <v>2290</v>
      </c>
    </row>
    <row r="15" spans="1:17" s="87" customFormat="1" ht="16.5" customHeight="1">
      <c r="A15" s="97"/>
      <c r="B15" s="98"/>
      <c r="C15" s="99" t="s">
        <v>26</v>
      </c>
      <c r="D15" s="99"/>
      <c r="E15" s="100">
        <f t="shared" si="0"/>
        <v>1956.3989760000002</v>
      </c>
      <c r="F15" s="100">
        <f t="shared" si="1"/>
        <v>1971.82104</v>
      </c>
      <c r="G15" s="100">
        <f t="shared" si="2"/>
        <v>2075.369184</v>
      </c>
      <c r="H15" s="100">
        <f t="shared" si="3"/>
        <v>2152.479504</v>
      </c>
      <c r="I15" s="100">
        <f t="shared" si="4"/>
        <v>2115.02592</v>
      </c>
      <c r="J15" s="100">
        <f t="shared" si="5"/>
        <v>2187.729936</v>
      </c>
      <c r="K15" s="100">
        <f t="shared" si="6"/>
        <v>2203.152</v>
      </c>
      <c r="L15" s="100">
        <f t="shared" si="7"/>
        <v>2161.292112</v>
      </c>
      <c r="M15" s="100">
        <v>2344</v>
      </c>
      <c r="N15" s="100">
        <v>2525</v>
      </c>
      <c r="O15" s="111"/>
      <c r="Q15" s="116">
        <v>2212</v>
      </c>
    </row>
    <row r="16" spans="1:17" s="87" customFormat="1" ht="16.5" customHeight="1">
      <c r="A16" s="97"/>
      <c r="B16" s="98"/>
      <c r="C16" s="99" t="s">
        <v>27</v>
      </c>
      <c r="D16" s="99"/>
      <c r="E16" s="100">
        <f t="shared" si="0"/>
        <v>1747.669248</v>
      </c>
      <c r="F16" s="100">
        <f t="shared" si="1"/>
        <v>1761.4459200000001</v>
      </c>
      <c r="G16" s="100">
        <f t="shared" si="2"/>
        <v>1853.946432</v>
      </c>
      <c r="H16" s="100">
        <f t="shared" si="3"/>
        <v>1922.829792</v>
      </c>
      <c r="I16" s="100">
        <f t="shared" si="4"/>
        <v>1889.37216</v>
      </c>
      <c r="J16" s="100">
        <f t="shared" si="5"/>
        <v>1954.319328</v>
      </c>
      <c r="K16" s="100">
        <f t="shared" si="6"/>
        <v>1968.096</v>
      </c>
      <c r="L16" s="100">
        <f t="shared" si="7"/>
        <v>1930.702176</v>
      </c>
      <c r="M16" s="100">
        <v>2094</v>
      </c>
      <c r="N16" s="100">
        <v>2255</v>
      </c>
      <c r="O16" s="111"/>
      <c r="Q16" s="116">
        <v>1976</v>
      </c>
    </row>
    <row r="17" spans="1:17" s="87" customFormat="1" ht="16.5" customHeight="1">
      <c r="A17" s="97"/>
      <c r="B17" s="98"/>
      <c r="C17" s="99" t="s">
        <v>28</v>
      </c>
      <c r="D17" s="99" t="s">
        <v>29</v>
      </c>
      <c r="E17" s="100">
        <f t="shared" si="0"/>
        <v>1459.3392000000001</v>
      </c>
      <c r="F17" s="100">
        <f t="shared" si="1"/>
        <v>1470.843</v>
      </c>
      <c r="G17" s="100">
        <f t="shared" si="2"/>
        <v>1548.0828</v>
      </c>
      <c r="H17" s="100">
        <f t="shared" si="3"/>
        <v>1605.6018000000001</v>
      </c>
      <c r="I17" s="100">
        <f t="shared" si="4"/>
        <v>1577.664</v>
      </c>
      <c r="J17" s="100">
        <f t="shared" si="5"/>
        <v>1631.8962000000001</v>
      </c>
      <c r="K17" s="100">
        <f t="shared" si="6"/>
        <v>1643.4</v>
      </c>
      <c r="L17" s="100">
        <f t="shared" si="7"/>
        <v>1612.1754</v>
      </c>
      <c r="M17" s="100">
        <v>1749</v>
      </c>
      <c r="N17" s="100">
        <v>1883</v>
      </c>
      <c r="O17" s="111"/>
      <c r="Q17" s="116">
        <v>1650</v>
      </c>
    </row>
    <row r="18" spans="1:17" s="87" customFormat="1" ht="16.5" customHeight="1">
      <c r="A18" s="97"/>
      <c r="B18" s="98"/>
      <c r="C18" s="99"/>
      <c r="D18" s="99" t="s">
        <v>30</v>
      </c>
      <c r="E18" s="100">
        <f t="shared" si="0"/>
        <v>1500.35989824</v>
      </c>
      <c r="F18" s="100">
        <f t="shared" si="1"/>
        <v>1512.1870596</v>
      </c>
      <c r="G18" s="100">
        <f t="shared" si="2"/>
        <v>1591.5980001599999</v>
      </c>
      <c r="H18" s="100">
        <f t="shared" si="3"/>
        <v>1650.73380696</v>
      </c>
      <c r="I18" s="100">
        <f t="shared" si="4"/>
        <v>1622.0107008</v>
      </c>
      <c r="J18" s="100">
        <f t="shared" si="5"/>
        <v>1677.76731864</v>
      </c>
      <c r="K18" s="100">
        <f t="shared" si="6"/>
        <v>1689.59448</v>
      </c>
      <c r="L18" s="100">
        <f t="shared" si="7"/>
        <v>1657.49218488</v>
      </c>
      <c r="M18" s="100">
        <v>1798</v>
      </c>
      <c r="N18" s="100">
        <v>1936</v>
      </c>
      <c r="O18" s="111"/>
      <c r="Q18" s="116">
        <f>1731*0.98</f>
        <v>1696.3799999999999</v>
      </c>
    </row>
    <row r="19" spans="1:17" s="87" customFormat="1" ht="16.5" customHeight="1">
      <c r="A19" s="97"/>
      <c r="B19" s="98"/>
      <c r="C19" s="99"/>
      <c r="D19" s="99" t="s">
        <v>31</v>
      </c>
      <c r="E19" s="100">
        <f t="shared" si="0"/>
        <v>1546.28928288</v>
      </c>
      <c r="F19" s="100">
        <f t="shared" si="1"/>
        <v>1558.4785001999999</v>
      </c>
      <c r="G19" s="100">
        <f t="shared" si="2"/>
        <v>1640.3203879199998</v>
      </c>
      <c r="H19" s="100">
        <f t="shared" si="3"/>
        <v>1701.26647452</v>
      </c>
      <c r="I19" s="100">
        <f t="shared" si="4"/>
        <v>1671.6640896</v>
      </c>
      <c r="J19" s="100">
        <f t="shared" si="5"/>
        <v>1729.12754268</v>
      </c>
      <c r="K19" s="100">
        <f t="shared" si="6"/>
        <v>1741.31676</v>
      </c>
      <c r="L19" s="100">
        <f t="shared" si="7"/>
        <v>1708.2317415599998</v>
      </c>
      <c r="M19" s="100">
        <v>1853</v>
      </c>
      <c r="N19" s="100">
        <v>1996</v>
      </c>
      <c r="O19" s="111"/>
      <c r="Q19" s="116">
        <f>1731*1.01</f>
        <v>1748.31</v>
      </c>
    </row>
    <row r="20" spans="1:17" s="87" customFormat="1" ht="16.5" customHeight="1">
      <c r="A20" s="97"/>
      <c r="B20" s="98"/>
      <c r="C20" s="99"/>
      <c r="D20" s="99" t="s">
        <v>32</v>
      </c>
      <c r="E20" s="100">
        <f t="shared" si="0"/>
        <v>1573.432992</v>
      </c>
      <c r="F20" s="100">
        <f t="shared" si="1"/>
        <v>1585.83618</v>
      </c>
      <c r="G20" s="100">
        <f t="shared" si="2"/>
        <v>1669.114728</v>
      </c>
      <c r="H20" s="100">
        <f t="shared" si="3"/>
        <v>1731.130668</v>
      </c>
      <c r="I20" s="100">
        <f t="shared" si="4"/>
        <v>1701.00864</v>
      </c>
      <c r="J20" s="100">
        <f t="shared" si="5"/>
        <v>1759.480812</v>
      </c>
      <c r="K20" s="100">
        <f t="shared" si="6"/>
        <v>1771.884</v>
      </c>
      <c r="L20" s="100">
        <f t="shared" si="7"/>
        <v>1738.218204</v>
      </c>
      <c r="M20" s="100">
        <v>1885</v>
      </c>
      <c r="N20" s="100">
        <v>2031</v>
      </c>
      <c r="O20" s="111"/>
      <c r="Q20" s="116">
        <v>1779</v>
      </c>
    </row>
    <row r="21" spans="1:17" s="87" customFormat="1" ht="12.75">
      <c r="A21" s="97"/>
      <c r="B21" s="98"/>
      <c r="C21" s="99"/>
      <c r="D21" s="99" t="s">
        <v>33</v>
      </c>
      <c r="E21" s="100">
        <f t="shared" si="0"/>
        <v>1686.7130918399998</v>
      </c>
      <c r="F21" s="100">
        <f t="shared" si="1"/>
        <v>1700.0092536</v>
      </c>
      <c r="G21" s="100">
        <f t="shared" si="2"/>
        <v>1789.2834825599998</v>
      </c>
      <c r="H21" s="100">
        <f t="shared" si="3"/>
        <v>1855.7642913599998</v>
      </c>
      <c r="I21" s="100">
        <f t="shared" si="4"/>
        <v>1823.4736127999997</v>
      </c>
      <c r="J21" s="100">
        <f t="shared" si="5"/>
        <v>1886.15551824</v>
      </c>
      <c r="K21" s="100">
        <f t="shared" si="6"/>
        <v>1899.45168</v>
      </c>
      <c r="L21" s="100">
        <f t="shared" si="7"/>
        <v>1863.36209808</v>
      </c>
      <c r="M21" s="100">
        <v>2021</v>
      </c>
      <c r="N21" s="100">
        <v>2177</v>
      </c>
      <c r="O21" s="111"/>
      <c r="Q21" s="116">
        <f>1946*0.98</f>
        <v>1907.08</v>
      </c>
    </row>
    <row r="22" spans="1:17" s="87" customFormat="1" ht="16.5" customHeight="1">
      <c r="A22" s="97"/>
      <c r="B22" s="98"/>
      <c r="C22" s="99"/>
      <c r="D22" s="99" t="s">
        <v>34</v>
      </c>
      <c r="E22" s="100">
        <f t="shared" si="0"/>
        <v>1844.0740799999999</v>
      </c>
      <c r="F22" s="100">
        <f t="shared" si="1"/>
        <v>1858.6107</v>
      </c>
      <c r="G22" s="100">
        <f t="shared" si="2"/>
        <v>1956.2137199999997</v>
      </c>
      <c r="H22" s="100">
        <f t="shared" si="3"/>
        <v>2028.8968199999997</v>
      </c>
      <c r="I22" s="100">
        <f t="shared" si="4"/>
        <v>1993.5935999999997</v>
      </c>
      <c r="J22" s="100">
        <f t="shared" si="5"/>
        <v>2062.12338</v>
      </c>
      <c r="K22" s="100">
        <f t="shared" si="6"/>
        <v>2076.66</v>
      </c>
      <c r="L22" s="100">
        <f t="shared" si="7"/>
        <v>2037.2034599999997</v>
      </c>
      <c r="M22" s="100">
        <v>2210</v>
      </c>
      <c r="N22" s="100">
        <v>2380</v>
      </c>
      <c r="O22" s="112"/>
      <c r="Q22" s="116">
        <v>2085</v>
      </c>
    </row>
    <row r="23" spans="1:17" s="87" customFormat="1" ht="18.75" customHeight="1">
      <c r="A23" s="97"/>
      <c r="B23" s="98"/>
      <c r="C23" s="99" t="s">
        <v>35</v>
      </c>
      <c r="D23" s="99" t="s">
        <v>29</v>
      </c>
      <c r="E23" s="100">
        <f t="shared" si="0"/>
        <v>1849.380768</v>
      </c>
      <c r="F23" s="100">
        <f t="shared" si="1"/>
        <v>1863.95922</v>
      </c>
      <c r="G23" s="100">
        <f t="shared" si="2"/>
        <v>1961.8431119999998</v>
      </c>
      <c r="H23" s="100">
        <f t="shared" si="3"/>
        <v>2034.7353719999999</v>
      </c>
      <c r="I23" s="100">
        <f t="shared" si="4"/>
        <v>1999.3305599999999</v>
      </c>
      <c r="J23" s="100">
        <f t="shared" si="5"/>
        <v>2068.0575479999998</v>
      </c>
      <c r="K23" s="100">
        <f t="shared" si="6"/>
        <v>2082.636</v>
      </c>
      <c r="L23" s="100">
        <f t="shared" si="7"/>
        <v>2043.065916</v>
      </c>
      <c r="M23" s="107">
        <v>2216</v>
      </c>
      <c r="N23" s="107">
        <v>2387</v>
      </c>
      <c r="O23" s="109" t="s">
        <v>36</v>
      </c>
      <c r="Q23" s="116">
        <v>2091</v>
      </c>
    </row>
    <row r="24" spans="1:17" s="87" customFormat="1" ht="18.75" customHeight="1">
      <c r="A24" s="97"/>
      <c r="B24" s="98"/>
      <c r="C24" s="99"/>
      <c r="D24" s="99" t="s">
        <v>37</v>
      </c>
      <c r="E24" s="100">
        <f t="shared" si="0"/>
        <v>1580.4643536</v>
      </c>
      <c r="F24" s="100">
        <f t="shared" si="1"/>
        <v>1592.9229690000002</v>
      </c>
      <c r="G24" s="100">
        <f t="shared" si="2"/>
        <v>1676.5736724</v>
      </c>
      <c r="H24" s="100">
        <f t="shared" si="3"/>
        <v>1738.8667494000001</v>
      </c>
      <c r="I24" s="100">
        <f t="shared" si="4"/>
        <v>1708.610112</v>
      </c>
      <c r="J24" s="100">
        <f t="shared" si="5"/>
        <v>1767.3435846</v>
      </c>
      <c r="K24" s="100">
        <f t="shared" si="6"/>
        <v>1779.8022</v>
      </c>
      <c r="L24" s="100">
        <f t="shared" si="7"/>
        <v>1745.9859582000001</v>
      </c>
      <c r="M24" s="107">
        <v>1894</v>
      </c>
      <c r="N24" s="107">
        <v>2040</v>
      </c>
      <c r="O24" s="109"/>
      <c r="Q24" s="116">
        <f>1805*0.99</f>
        <v>1786.95</v>
      </c>
    </row>
    <row r="25" spans="1:17" s="87" customFormat="1" ht="18.75" customHeight="1">
      <c r="A25" s="97"/>
      <c r="B25" s="98"/>
      <c r="C25" s="99"/>
      <c r="D25" s="99" t="s">
        <v>38</v>
      </c>
      <c r="E25" s="100">
        <f t="shared" si="0"/>
        <v>1644.3214992</v>
      </c>
      <c r="F25" s="100">
        <f t="shared" si="1"/>
        <v>1657.2834930000001</v>
      </c>
      <c r="G25" s="100">
        <f t="shared" si="2"/>
        <v>1744.3140228</v>
      </c>
      <c r="H25" s="100">
        <f t="shared" si="3"/>
        <v>1809.1239918</v>
      </c>
      <c r="I25" s="100">
        <f t="shared" si="4"/>
        <v>1777.644864</v>
      </c>
      <c r="J25" s="100">
        <f t="shared" si="5"/>
        <v>1838.7514062</v>
      </c>
      <c r="K25" s="100">
        <f t="shared" si="6"/>
        <v>1851.7134</v>
      </c>
      <c r="L25" s="100">
        <f t="shared" si="7"/>
        <v>1816.5308454</v>
      </c>
      <c r="M25" s="107">
        <v>1970</v>
      </c>
      <c r="N25" s="107">
        <v>2122</v>
      </c>
      <c r="O25" s="109"/>
      <c r="Q25" s="116">
        <f>1805*1.03</f>
        <v>1859.15</v>
      </c>
    </row>
    <row r="26" spans="1:17" s="87" customFormat="1" ht="12.75">
      <c r="A26" s="97"/>
      <c r="B26" s="98"/>
      <c r="C26" s="99"/>
      <c r="D26" s="99" t="s">
        <v>39</v>
      </c>
      <c r="E26" s="100">
        <f t="shared" si="0"/>
        <v>1690.180128</v>
      </c>
      <c r="F26" s="100">
        <f t="shared" si="1"/>
        <v>1703.50362</v>
      </c>
      <c r="G26" s="100">
        <f t="shared" si="2"/>
        <v>1792.9613519999998</v>
      </c>
      <c r="H26" s="100">
        <f t="shared" si="3"/>
        <v>1859.578812</v>
      </c>
      <c r="I26" s="100">
        <f t="shared" si="4"/>
        <v>1827.22176</v>
      </c>
      <c r="J26" s="100">
        <f t="shared" si="5"/>
        <v>1890.032508</v>
      </c>
      <c r="K26" s="100">
        <f t="shared" si="6"/>
        <v>1903.356</v>
      </c>
      <c r="L26" s="100">
        <f t="shared" si="7"/>
        <v>1867.1922359999999</v>
      </c>
      <c r="M26" s="107">
        <v>2025</v>
      </c>
      <c r="N26" s="107">
        <v>2181</v>
      </c>
      <c r="O26" s="109"/>
      <c r="Q26" s="116">
        <f>1950*0.98</f>
        <v>1911</v>
      </c>
    </row>
    <row r="27" spans="1:17" s="87" customFormat="1" ht="18.75" customHeight="1">
      <c r="A27" s="97"/>
      <c r="B27" s="98"/>
      <c r="C27" s="99"/>
      <c r="D27" s="99" t="s">
        <v>34</v>
      </c>
      <c r="E27" s="100">
        <f t="shared" si="0"/>
        <v>1847.6118719999997</v>
      </c>
      <c r="F27" s="100">
        <f t="shared" si="1"/>
        <v>1862.1763799999999</v>
      </c>
      <c r="G27" s="100">
        <f t="shared" si="2"/>
        <v>1959.9666479999996</v>
      </c>
      <c r="H27" s="100">
        <f t="shared" si="3"/>
        <v>2032.7891879999997</v>
      </c>
      <c r="I27" s="100">
        <f t="shared" si="4"/>
        <v>1997.4182399999997</v>
      </c>
      <c r="J27" s="100">
        <f t="shared" si="5"/>
        <v>2066.079492</v>
      </c>
      <c r="K27" s="100">
        <f t="shared" si="6"/>
        <v>2080.644</v>
      </c>
      <c r="L27" s="100">
        <f t="shared" si="7"/>
        <v>2041.1117639999998</v>
      </c>
      <c r="M27" s="107">
        <v>2214</v>
      </c>
      <c r="N27" s="107">
        <v>2384</v>
      </c>
      <c r="O27" s="109"/>
      <c r="Q27" s="116">
        <v>2089</v>
      </c>
    </row>
    <row r="28" spans="1:17" s="87" customFormat="1" ht="94.5" customHeight="1">
      <c r="A28" s="97"/>
      <c r="B28" s="98" t="s">
        <v>40</v>
      </c>
      <c r="C28" s="99" t="s">
        <v>41</v>
      </c>
      <c r="D28" s="99"/>
      <c r="E28" s="100">
        <v>707.5584</v>
      </c>
      <c r="F28" s="100">
        <v>713.136</v>
      </c>
      <c r="G28" s="100">
        <v>750.5855999999999</v>
      </c>
      <c r="H28" s="100">
        <v>778.4735999999999</v>
      </c>
      <c r="I28" s="100">
        <v>764.9279999999999</v>
      </c>
      <c r="J28" s="100">
        <v>791.2224</v>
      </c>
      <c r="K28" s="100">
        <v>796.8</v>
      </c>
      <c r="L28" s="100">
        <v>781.6608</v>
      </c>
      <c r="M28" s="107">
        <v>848</v>
      </c>
      <c r="N28" s="107">
        <v>913</v>
      </c>
      <c r="O28" s="113" t="s">
        <v>42</v>
      </c>
      <c r="Q28" s="116">
        <v>800</v>
      </c>
    </row>
    <row r="29" spans="1:17" s="87" customFormat="1" ht="18" customHeight="1">
      <c r="A29" s="97"/>
      <c r="B29" s="98"/>
      <c r="C29" s="99" t="s">
        <v>43</v>
      </c>
      <c r="D29" s="99" t="s">
        <v>44</v>
      </c>
      <c r="E29" s="100">
        <f aca="true" t="shared" si="8" ref="E29:E35">K29*0.888</f>
        <v>444.877344</v>
      </c>
      <c r="F29" s="100">
        <f aca="true" t="shared" si="9" ref="F29:F35">K29*0.895</f>
        <v>448.38426</v>
      </c>
      <c r="G29" s="100">
        <f aca="true" t="shared" si="10" ref="G29:G35">K29*0.942</f>
        <v>471.93069599999995</v>
      </c>
      <c r="H29" s="100">
        <f aca="true" t="shared" si="11" ref="H29:H35">K29*0.977</f>
        <v>489.465276</v>
      </c>
      <c r="I29" s="100">
        <f aca="true" t="shared" si="12" ref="I29:I35">K29*0.96</f>
        <v>480.94847999999996</v>
      </c>
      <c r="J29" s="100">
        <f aca="true" t="shared" si="13" ref="J29:J35">K29*0.993</f>
        <v>497.481084</v>
      </c>
      <c r="K29" s="100">
        <f aca="true" t="shared" si="14" ref="K29:K35">Q29*0.996</f>
        <v>500.988</v>
      </c>
      <c r="L29" s="100">
        <f aca="true" t="shared" si="15" ref="L29:L35">K29*0.981</f>
        <v>491.469228</v>
      </c>
      <c r="M29" s="107">
        <v>533</v>
      </c>
      <c r="N29" s="107">
        <v>574</v>
      </c>
      <c r="O29" s="109" t="s">
        <v>45</v>
      </c>
      <c r="Q29" s="116">
        <v>503</v>
      </c>
    </row>
    <row r="30" spans="1:17" s="87" customFormat="1" ht="18" customHeight="1">
      <c r="A30" s="97"/>
      <c r="B30" s="98"/>
      <c r="C30" s="99"/>
      <c r="D30" s="99" t="s">
        <v>46</v>
      </c>
      <c r="E30" s="100">
        <f t="shared" si="8"/>
        <v>760.62528</v>
      </c>
      <c r="F30" s="100">
        <f t="shared" si="9"/>
        <v>766.6211999999999</v>
      </c>
      <c r="G30" s="100">
        <f t="shared" si="10"/>
        <v>806.87952</v>
      </c>
      <c r="H30" s="100">
        <f t="shared" si="11"/>
        <v>836.85912</v>
      </c>
      <c r="I30" s="100">
        <f t="shared" si="12"/>
        <v>822.2975999999999</v>
      </c>
      <c r="J30" s="100">
        <f t="shared" si="13"/>
        <v>850.56408</v>
      </c>
      <c r="K30" s="100">
        <f t="shared" si="14"/>
        <v>856.56</v>
      </c>
      <c r="L30" s="100">
        <f t="shared" si="15"/>
        <v>840.28536</v>
      </c>
      <c r="M30" s="107">
        <v>911</v>
      </c>
      <c r="N30" s="107">
        <v>982</v>
      </c>
      <c r="O30" s="114"/>
      <c r="Q30" s="116">
        <v>860</v>
      </c>
    </row>
    <row r="31" spans="1:17" s="87" customFormat="1" ht="18" customHeight="1">
      <c r="A31" s="101"/>
      <c r="B31" s="99" t="s">
        <v>47</v>
      </c>
      <c r="C31" s="99"/>
      <c r="D31" s="99"/>
      <c r="E31" s="100">
        <f t="shared" si="8"/>
        <v>3980.016</v>
      </c>
      <c r="F31" s="100">
        <f t="shared" si="9"/>
        <v>4011.39</v>
      </c>
      <c r="G31" s="100">
        <f t="shared" si="10"/>
        <v>4222.044</v>
      </c>
      <c r="H31" s="100">
        <f t="shared" si="11"/>
        <v>4378.914</v>
      </c>
      <c r="I31" s="100">
        <f t="shared" si="12"/>
        <v>4302.72</v>
      </c>
      <c r="J31" s="100">
        <f t="shared" si="13"/>
        <v>4450.626</v>
      </c>
      <c r="K31" s="100">
        <f t="shared" si="14"/>
        <v>4482</v>
      </c>
      <c r="L31" s="100">
        <f t="shared" si="15"/>
        <v>4396.842</v>
      </c>
      <c r="M31" s="100">
        <v>4769</v>
      </c>
      <c r="N31" s="100">
        <v>5136</v>
      </c>
      <c r="O31" s="102" t="s">
        <v>48</v>
      </c>
      <c r="Q31" s="116">
        <v>4500</v>
      </c>
    </row>
    <row r="32" spans="1:17" s="87" customFormat="1" ht="18" customHeight="1" hidden="1">
      <c r="A32" s="97" t="s">
        <v>49</v>
      </c>
      <c r="B32" s="98" t="s">
        <v>50</v>
      </c>
      <c r="C32" s="99" t="s">
        <v>51</v>
      </c>
      <c r="D32" s="99" t="s">
        <v>52</v>
      </c>
      <c r="E32" s="100">
        <f t="shared" si="8"/>
        <v>1521.25056</v>
      </c>
      <c r="F32" s="100">
        <f t="shared" si="9"/>
        <v>1533.2423999999999</v>
      </c>
      <c r="G32" s="100">
        <f t="shared" si="10"/>
        <v>1613.75904</v>
      </c>
      <c r="H32" s="100">
        <f t="shared" si="11"/>
        <v>1673.71824</v>
      </c>
      <c r="I32" s="100">
        <f t="shared" si="12"/>
        <v>1644.5951999999997</v>
      </c>
      <c r="J32" s="100">
        <f t="shared" si="13"/>
        <v>1701.12816</v>
      </c>
      <c r="K32" s="100">
        <f t="shared" si="14"/>
        <v>1713.12</v>
      </c>
      <c r="L32" s="100">
        <f t="shared" si="15"/>
        <v>1680.57072</v>
      </c>
      <c r="M32" s="100"/>
      <c r="N32" s="100"/>
      <c r="O32" s="110" t="s">
        <v>53</v>
      </c>
      <c r="Q32" s="116">
        <v>1720</v>
      </c>
    </row>
    <row r="33" spans="1:17" s="87" customFormat="1" ht="12.75" hidden="1">
      <c r="A33" s="97"/>
      <c r="B33" s="98"/>
      <c r="C33" s="99"/>
      <c r="D33" s="99" t="s">
        <v>54</v>
      </c>
      <c r="E33" s="100">
        <f t="shared" si="8"/>
        <v>1143.591264</v>
      </c>
      <c r="F33" s="100">
        <f t="shared" si="9"/>
        <v>1152.60606</v>
      </c>
      <c r="G33" s="100">
        <f t="shared" si="10"/>
        <v>1213.1339759999998</v>
      </c>
      <c r="H33" s="100">
        <f t="shared" si="11"/>
        <v>1258.207956</v>
      </c>
      <c r="I33" s="100">
        <f t="shared" si="12"/>
        <v>1236.31488</v>
      </c>
      <c r="J33" s="100">
        <f t="shared" si="13"/>
        <v>1278.813204</v>
      </c>
      <c r="K33" s="100">
        <f t="shared" si="14"/>
        <v>1287.828</v>
      </c>
      <c r="L33" s="100">
        <f t="shared" si="15"/>
        <v>1263.359268</v>
      </c>
      <c r="M33" s="100"/>
      <c r="N33" s="100"/>
      <c r="O33" s="111"/>
      <c r="Q33" s="116">
        <v>1293</v>
      </c>
    </row>
    <row r="34" spans="1:17" s="87" customFormat="1" ht="24.75" customHeight="1">
      <c r="A34" s="97"/>
      <c r="B34" s="98"/>
      <c r="C34" s="102" t="s">
        <v>55</v>
      </c>
      <c r="D34" s="102"/>
      <c r="E34" s="100">
        <f t="shared" si="8"/>
        <v>341.396928</v>
      </c>
      <c r="F34" s="100">
        <f t="shared" si="9"/>
        <v>344.08812</v>
      </c>
      <c r="G34" s="100">
        <f t="shared" si="10"/>
        <v>362.157552</v>
      </c>
      <c r="H34" s="100">
        <f t="shared" si="11"/>
        <v>375.613512</v>
      </c>
      <c r="I34" s="100">
        <f t="shared" si="12"/>
        <v>369.07776</v>
      </c>
      <c r="J34" s="100">
        <f t="shared" si="13"/>
        <v>381.764808</v>
      </c>
      <c r="K34" s="100">
        <f t="shared" si="14"/>
        <v>384.456</v>
      </c>
      <c r="L34" s="100">
        <f t="shared" si="15"/>
        <v>377.151336</v>
      </c>
      <c r="M34" s="100">
        <v>409</v>
      </c>
      <c r="N34" s="100">
        <v>441</v>
      </c>
      <c r="O34" s="111"/>
      <c r="Q34" s="116">
        <v>386</v>
      </c>
    </row>
    <row r="35" spans="1:17" s="87" customFormat="1" ht="24.75" customHeight="1">
      <c r="A35" s="97"/>
      <c r="B35" s="98"/>
      <c r="C35" s="99" t="s">
        <v>56</v>
      </c>
      <c r="D35" s="99"/>
      <c r="E35" s="100">
        <f t="shared" si="8"/>
        <v>1415.1168</v>
      </c>
      <c r="F35" s="100">
        <f t="shared" si="9"/>
        <v>1426.272</v>
      </c>
      <c r="G35" s="100">
        <f t="shared" si="10"/>
        <v>1501.1711999999998</v>
      </c>
      <c r="H35" s="100">
        <f t="shared" si="11"/>
        <v>1556.9471999999998</v>
      </c>
      <c r="I35" s="100">
        <f t="shared" si="12"/>
        <v>1529.8559999999998</v>
      </c>
      <c r="J35" s="100">
        <f t="shared" si="13"/>
        <v>1582.4448</v>
      </c>
      <c r="K35" s="100">
        <f t="shared" si="14"/>
        <v>1593.6</v>
      </c>
      <c r="L35" s="100">
        <f t="shared" si="15"/>
        <v>1563.3216</v>
      </c>
      <c r="M35" s="100">
        <v>1696</v>
      </c>
      <c r="N35" s="100">
        <v>1826</v>
      </c>
      <c r="O35" s="112"/>
      <c r="Q35" s="116">
        <v>1600</v>
      </c>
    </row>
    <row r="36" spans="1:17" s="87" customFormat="1" ht="36">
      <c r="A36" s="97"/>
      <c r="B36" s="98"/>
      <c r="C36" s="99" t="s">
        <v>57</v>
      </c>
      <c r="D36" s="99"/>
      <c r="E36" s="100">
        <v>79.60032</v>
      </c>
      <c r="F36" s="100">
        <v>80.2278</v>
      </c>
      <c r="G36" s="100">
        <v>84.44087999999999</v>
      </c>
      <c r="H36" s="100">
        <v>87.57827999999999</v>
      </c>
      <c r="I36" s="100">
        <v>86.0544</v>
      </c>
      <c r="J36" s="100">
        <v>89.01252</v>
      </c>
      <c r="K36" s="100">
        <v>89.64</v>
      </c>
      <c r="L36" s="100">
        <v>87.93684</v>
      </c>
      <c r="M36" s="107">
        <v>95</v>
      </c>
      <c r="N36" s="107">
        <v>103</v>
      </c>
      <c r="O36" s="115" t="s">
        <v>58</v>
      </c>
      <c r="Q36" s="116">
        <v>90</v>
      </c>
    </row>
    <row r="37" spans="1:17" s="87" customFormat="1" ht="18" customHeight="1">
      <c r="A37" s="97"/>
      <c r="B37" s="98" t="s">
        <v>59</v>
      </c>
      <c r="C37" s="99" t="s">
        <v>60</v>
      </c>
      <c r="D37" s="99" t="s">
        <v>61</v>
      </c>
      <c r="E37" s="100">
        <f aca="true" t="shared" si="16" ref="E37:E39">K37*0.888</f>
        <v>536.8599360000001</v>
      </c>
      <c r="F37" s="100">
        <f aca="true" t="shared" si="17" ref="F37:F39">K37*0.895</f>
        <v>541.09194</v>
      </c>
      <c r="G37" s="100">
        <f aca="true" t="shared" si="18" ref="G37:G39">K37*0.942</f>
        <v>569.5068239999999</v>
      </c>
      <c r="H37" s="100">
        <f aca="true" t="shared" si="19" ref="H37:H39">K37*0.977</f>
        <v>590.666844</v>
      </c>
      <c r="I37" s="100">
        <f aca="true" t="shared" si="20" ref="I37:I39">K37*0.96</f>
        <v>580.3891199999999</v>
      </c>
      <c r="J37" s="100">
        <f aca="true" t="shared" si="21" ref="J37:J39">K37*0.993</f>
        <v>600.339996</v>
      </c>
      <c r="K37" s="100">
        <f aca="true" t="shared" si="22" ref="K37:K39">Q37*0.996</f>
        <v>604.572</v>
      </c>
      <c r="L37" s="100">
        <f aca="true" t="shared" si="23" ref="L37:L39">K37*0.981</f>
        <v>593.085132</v>
      </c>
      <c r="M37" s="107">
        <v>643</v>
      </c>
      <c r="N37" s="107">
        <v>693</v>
      </c>
      <c r="O37" s="115" t="s">
        <v>62</v>
      </c>
      <c r="Q37" s="116">
        <v>607</v>
      </c>
    </row>
    <row r="38" spans="1:17" s="87" customFormat="1" ht="18" customHeight="1">
      <c r="A38" s="97"/>
      <c r="B38" s="98"/>
      <c r="C38" s="99"/>
      <c r="D38" s="99" t="s">
        <v>63</v>
      </c>
      <c r="E38" s="100">
        <f t="shared" si="16"/>
        <v>1691.064576</v>
      </c>
      <c r="F38" s="100">
        <f t="shared" si="17"/>
        <v>1704.39504</v>
      </c>
      <c r="G38" s="100">
        <f t="shared" si="18"/>
        <v>1793.899584</v>
      </c>
      <c r="H38" s="100">
        <f t="shared" si="19"/>
        <v>1860.5519040000001</v>
      </c>
      <c r="I38" s="100">
        <f t="shared" si="20"/>
        <v>1828.17792</v>
      </c>
      <c r="J38" s="100">
        <f t="shared" si="21"/>
        <v>1891.021536</v>
      </c>
      <c r="K38" s="100">
        <f t="shared" si="22"/>
        <v>1904.352</v>
      </c>
      <c r="L38" s="100">
        <f t="shared" si="23"/>
        <v>1868.169312</v>
      </c>
      <c r="M38" s="107">
        <v>2026</v>
      </c>
      <c r="N38" s="107">
        <v>2182</v>
      </c>
      <c r="O38" s="115"/>
      <c r="Q38" s="116">
        <v>1912</v>
      </c>
    </row>
    <row r="39" spans="1:17" s="87" customFormat="1" ht="24">
      <c r="A39" s="97"/>
      <c r="B39" s="98"/>
      <c r="C39" s="99" t="s">
        <v>64</v>
      </c>
      <c r="D39" s="99"/>
      <c r="E39" s="100">
        <f t="shared" si="16"/>
        <v>19.457856</v>
      </c>
      <c r="F39" s="100">
        <f t="shared" si="17"/>
        <v>19.61124</v>
      </c>
      <c r="G39" s="100">
        <f t="shared" si="18"/>
        <v>20.641104</v>
      </c>
      <c r="H39" s="100">
        <f t="shared" si="19"/>
        <v>21.408023999999997</v>
      </c>
      <c r="I39" s="100">
        <f t="shared" si="20"/>
        <v>21.035519999999998</v>
      </c>
      <c r="J39" s="100">
        <f t="shared" si="21"/>
        <v>21.758616</v>
      </c>
      <c r="K39" s="100">
        <f t="shared" si="22"/>
        <v>21.912</v>
      </c>
      <c r="L39" s="100">
        <f t="shared" si="23"/>
        <v>21.495672</v>
      </c>
      <c r="M39" s="107">
        <v>23</v>
      </c>
      <c r="N39" s="107">
        <v>25</v>
      </c>
      <c r="O39" s="115" t="s">
        <v>65</v>
      </c>
      <c r="Q39" s="116">
        <v>22</v>
      </c>
    </row>
    <row r="40" spans="2:235" s="88" customFormat="1" ht="20.25">
      <c r="B40" s="89"/>
      <c r="C40" s="89"/>
      <c r="D40" s="89"/>
      <c r="HU40" s="90"/>
      <c r="HV40" s="90"/>
      <c r="HW40" s="90"/>
      <c r="HX40" s="90"/>
      <c r="HY40" s="90"/>
      <c r="HZ40" s="90"/>
      <c r="IA40" s="90"/>
    </row>
    <row r="41" spans="2:235" s="88" customFormat="1" ht="20.25">
      <c r="B41" s="89"/>
      <c r="C41" s="89"/>
      <c r="D41" s="89"/>
      <c r="HU41" s="90"/>
      <c r="HV41" s="90"/>
      <c r="HW41" s="90"/>
      <c r="HX41" s="90"/>
      <c r="HY41" s="90"/>
      <c r="HZ41" s="90"/>
      <c r="IA41" s="90"/>
    </row>
    <row r="42" spans="2:235" s="88" customFormat="1" ht="20.25">
      <c r="B42" s="89"/>
      <c r="C42" s="89"/>
      <c r="D42" s="89"/>
      <c r="E42" s="103"/>
      <c r="F42" s="103"/>
      <c r="G42" s="103"/>
      <c r="H42" s="103"/>
      <c r="I42" s="103"/>
      <c r="J42" s="103"/>
      <c r="HU42" s="90"/>
      <c r="HV42" s="90"/>
      <c r="HW42" s="90"/>
      <c r="HX42" s="90"/>
      <c r="HY42" s="90"/>
      <c r="HZ42" s="90"/>
      <c r="IA42" s="90"/>
    </row>
  </sheetData>
  <sheetProtection/>
  <mergeCells count="42">
    <mergeCell ref="A1:B1"/>
    <mergeCell ref="C1:O1"/>
    <mergeCell ref="A2:O2"/>
    <mergeCell ref="E3:N3"/>
    <mergeCell ref="C5:D5"/>
    <mergeCell ref="C9:D9"/>
    <mergeCell ref="C10:D10"/>
    <mergeCell ref="C11:D11"/>
    <mergeCell ref="C12:D12"/>
    <mergeCell ref="C15:D15"/>
    <mergeCell ref="C16:D16"/>
    <mergeCell ref="C28:D28"/>
    <mergeCell ref="B31:D31"/>
    <mergeCell ref="C34:D34"/>
    <mergeCell ref="C35:D35"/>
    <mergeCell ref="C36:D36"/>
    <mergeCell ref="C39:D39"/>
    <mergeCell ref="A3:A4"/>
    <mergeCell ref="A5:A31"/>
    <mergeCell ref="A32:A39"/>
    <mergeCell ref="B5:B8"/>
    <mergeCell ref="B9:B12"/>
    <mergeCell ref="B13:B27"/>
    <mergeCell ref="B28:B30"/>
    <mergeCell ref="B32:B36"/>
    <mergeCell ref="B37:B39"/>
    <mergeCell ref="C6:C8"/>
    <mergeCell ref="C13:C14"/>
    <mergeCell ref="C17:C22"/>
    <mergeCell ref="C23:C27"/>
    <mergeCell ref="C29:C30"/>
    <mergeCell ref="C32:C33"/>
    <mergeCell ref="C37:C38"/>
    <mergeCell ref="O3:O4"/>
    <mergeCell ref="O5:O8"/>
    <mergeCell ref="O9:O11"/>
    <mergeCell ref="O13:O22"/>
    <mergeCell ref="O23:O27"/>
    <mergeCell ref="O29:O30"/>
    <mergeCell ref="O32:O35"/>
    <mergeCell ref="O37:O38"/>
    <mergeCell ref="B3:D4"/>
  </mergeCells>
  <printOptions/>
  <pageMargins left="0.7513888888888889" right="0.7513888888888889" top="1" bottom="1" header="0.5111111111111111" footer="0.511111111111111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zoomScaleSheetLayoutView="100" workbookViewId="0" topLeftCell="A1">
      <selection activeCell="X7" sqref="X7"/>
    </sheetView>
  </sheetViews>
  <sheetFormatPr defaultColWidth="9.00390625" defaultRowHeight="14.25"/>
  <cols>
    <col min="1" max="1" width="3.375" style="35" customWidth="1"/>
    <col min="2" max="2" width="5.25390625" style="35" customWidth="1"/>
    <col min="3" max="3" width="15.00390625" style="35" customWidth="1"/>
    <col min="4" max="5" width="4.625" style="35" customWidth="1"/>
    <col min="6" max="6" width="5.75390625" style="35" customWidth="1"/>
    <col min="7" max="7" width="6.625" style="35" customWidth="1"/>
    <col min="8" max="8" width="5.75390625" style="35" customWidth="1"/>
    <col min="9" max="9" width="6.625" style="35" customWidth="1"/>
    <col min="10" max="10" width="5.75390625" style="35" customWidth="1"/>
    <col min="11" max="11" width="6.625" style="35" customWidth="1"/>
    <col min="12" max="12" width="5.75390625" style="35" customWidth="1"/>
    <col min="13" max="13" width="6.625" style="35" customWidth="1"/>
    <col min="14" max="14" width="5.75390625" style="35" customWidth="1"/>
    <col min="15" max="15" width="6.625" style="35" customWidth="1"/>
    <col min="16" max="16" width="5.75390625" style="35" customWidth="1"/>
    <col min="17" max="17" width="6.625" style="35" customWidth="1"/>
    <col min="18" max="18" width="5.875" style="35" bestFit="1" customWidth="1"/>
    <col min="19" max="19" width="4.875" style="35" hidden="1" customWidth="1"/>
    <col min="20" max="20" width="6.625" style="35" customWidth="1"/>
    <col min="21" max="21" width="5.875" style="35" bestFit="1" customWidth="1"/>
    <col min="22" max="22" width="6.625" style="35" customWidth="1"/>
    <col min="23" max="23" width="5.75390625" style="35" customWidth="1"/>
    <col min="24" max="26" width="6.625" style="35" customWidth="1"/>
    <col min="27" max="27" width="13.625" style="35" customWidth="1"/>
    <col min="28" max="28" width="9.00390625" style="35" customWidth="1"/>
    <col min="29" max="29" width="10.50390625" style="35" bestFit="1" customWidth="1"/>
    <col min="30" max="16384" width="9.00390625" style="35" customWidth="1"/>
  </cols>
  <sheetData>
    <row r="1" spans="1:27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1"/>
      <c r="Z1" s="71"/>
      <c r="AA1" s="2"/>
    </row>
    <row r="2" spans="1:27" ht="21.75" customHeight="1">
      <c r="A2" s="49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12.75" customHeight="1">
      <c r="A3" s="50" t="s">
        <v>67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72"/>
      <c r="Z3" s="72"/>
      <c r="AA3" s="50"/>
    </row>
    <row r="4" spans="1:27" ht="15.75" customHeight="1">
      <c r="A4" s="9" t="s">
        <v>68</v>
      </c>
      <c r="B4" s="9"/>
      <c r="C4" s="9"/>
      <c r="D4" s="51" t="s">
        <v>69</v>
      </c>
      <c r="E4" s="52"/>
      <c r="F4" s="51" t="s">
        <v>70</v>
      </c>
      <c r="G4" s="52"/>
      <c r="H4" s="51" t="s">
        <v>71</v>
      </c>
      <c r="I4" s="52"/>
      <c r="J4" s="51" t="s">
        <v>72</v>
      </c>
      <c r="K4" s="52"/>
      <c r="L4" s="51" t="s">
        <v>73</v>
      </c>
      <c r="M4" s="52"/>
      <c r="N4" s="51" t="s">
        <v>74</v>
      </c>
      <c r="O4" s="52"/>
      <c r="P4" s="51" t="s">
        <v>75</v>
      </c>
      <c r="Q4" s="52"/>
      <c r="R4" s="51" t="s">
        <v>76</v>
      </c>
      <c r="S4" s="52"/>
      <c r="T4" s="52"/>
      <c r="U4" s="51" t="s">
        <v>77</v>
      </c>
      <c r="V4" s="52"/>
      <c r="W4" s="66" t="s">
        <v>78</v>
      </c>
      <c r="X4" s="67"/>
      <c r="Y4" s="66" t="s">
        <v>79</v>
      </c>
      <c r="Z4" s="67"/>
      <c r="AA4" s="73" t="s">
        <v>80</v>
      </c>
    </row>
    <row r="5" spans="1:27" ht="18" customHeight="1">
      <c r="A5" s="9"/>
      <c r="B5" s="9"/>
      <c r="C5" s="9"/>
      <c r="D5" s="10" t="s">
        <v>81</v>
      </c>
      <c r="E5" s="53" t="s">
        <v>82</v>
      </c>
      <c r="F5" s="53" t="s">
        <v>83</v>
      </c>
      <c r="G5" s="53" t="s">
        <v>84</v>
      </c>
      <c r="H5" s="53" t="s">
        <v>83</v>
      </c>
      <c r="I5" s="53" t="s">
        <v>84</v>
      </c>
      <c r="J5" s="53" t="s">
        <v>83</v>
      </c>
      <c r="K5" s="53" t="s">
        <v>84</v>
      </c>
      <c r="L5" s="53" t="s">
        <v>83</v>
      </c>
      <c r="M5" s="53" t="s">
        <v>84</v>
      </c>
      <c r="N5" s="53" t="s">
        <v>83</v>
      </c>
      <c r="O5" s="53" t="s">
        <v>84</v>
      </c>
      <c r="P5" s="53" t="s">
        <v>83</v>
      </c>
      <c r="Q5" s="53" t="s">
        <v>84</v>
      </c>
      <c r="R5" s="53" t="s">
        <v>83</v>
      </c>
      <c r="S5" s="53" t="s">
        <v>83</v>
      </c>
      <c r="T5" s="53" t="s">
        <v>84</v>
      </c>
      <c r="U5" s="53" t="s">
        <v>83</v>
      </c>
      <c r="V5" s="53" t="s">
        <v>84</v>
      </c>
      <c r="W5" s="66" t="s">
        <v>83</v>
      </c>
      <c r="X5" s="68" t="s">
        <v>84</v>
      </c>
      <c r="Y5" s="74" t="s">
        <v>83</v>
      </c>
      <c r="Z5" s="75" t="s">
        <v>84</v>
      </c>
      <c r="AA5" s="73"/>
    </row>
    <row r="6" spans="1:27" ht="18.75" customHeight="1">
      <c r="A6" s="54" t="s">
        <v>85</v>
      </c>
      <c r="B6" s="55" t="s">
        <v>86</v>
      </c>
      <c r="C6" s="56" t="s">
        <v>87</v>
      </c>
      <c r="D6" s="10">
        <v>3</v>
      </c>
      <c r="E6" s="10" t="s">
        <v>88</v>
      </c>
      <c r="F6" s="57">
        <f aca="true" t="shared" si="0" ref="F6:F25">R6*0.888</f>
        <v>1061.3376</v>
      </c>
      <c r="G6" s="58">
        <f aca="true" t="shared" si="1" ref="G6:G25">D6*F6</f>
        <v>3184.0128000000004</v>
      </c>
      <c r="H6" s="57">
        <f aca="true" t="shared" si="2" ref="H6:H25">R6*0.895</f>
        <v>1069.704</v>
      </c>
      <c r="I6" s="58">
        <f aca="true" t="shared" si="3" ref="I6:I25">D6*H6</f>
        <v>3209.112</v>
      </c>
      <c r="J6" s="57">
        <f aca="true" t="shared" si="4" ref="J6:J25">R6*0.942</f>
        <v>1125.8784</v>
      </c>
      <c r="K6" s="58">
        <f aca="true" t="shared" si="5" ref="K6:K25">D6*J6</f>
        <v>3377.6352</v>
      </c>
      <c r="L6" s="57">
        <f aca="true" t="shared" si="6" ref="L6:L25">R6*0.977</f>
        <v>1167.7104</v>
      </c>
      <c r="M6" s="58">
        <f aca="true" t="shared" si="7" ref="M6:M25">D6*L6</f>
        <v>3503.1312</v>
      </c>
      <c r="N6" s="57">
        <f aca="true" t="shared" si="8" ref="N6:N25">R6*0.96</f>
        <v>1147.392</v>
      </c>
      <c r="O6" s="58">
        <f aca="true" t="shared" si="9" ref="O6:O25">D6*N6</f>
        <v>3442.1760000000004</v>
      </c>
      <c r="P6" s="57">
        <f aca="true" t="shared" si="10" ref="P6:P25">R6*0.993</f>
        <v>1186.8336</v>
      </c>
      <c r="Q6" s="58">
        <f aca="true" t="shared" si="11" ref="Q6:Q25">D6*P6</f>
        <v>3560.5008</v>
      </c>
      <c r="R6" s="15">
        <f aca="true" t="shared" si="12" ref="R6:R25">S6*0.996</f>
        <v>1195.2</v>
      </c>
      <c r="S6" s="15">
        <v>1200</v>
      </c>
      <c r="T6" s="58">
        <f aca="true" t="shared" si="13" ref="T6:T25">D6*R6</f>
        <v>3585.6000000000004</v>
      </c>
      <c r="U6" s="15">
        <f aca="true" t="shared" si="14" ref="U6:U25">R6*0.981</f>
        <v>1172.4912</v>
      </c>
      <c r="V6" s="58">
        <f aca="true" t="shared" si="15" ref="V6:V25">D6*U6</f>
        <v>3517.4736</v>
      </c>
      <c r="W6" s="57">
        <v>1272</v>
      </c>
      <c r="X6" s="69">
        <v>3815</v>
      </c>
      <c r="Y6" s="15">
        <v>1370</v>
      </c>
      <c r="Z6" s="15">
        <v>4109</v>
      </c>
      <c r="AA6" s="76" t="s">
        <v>89</v>
      </c>
    </row>
    <row r="7" spans="1:27" ht="18.75" customHeight="1">
      <c r="A7" s="59"/>
      <c r="B7" s="60"/>
      <c r="C7" s="56" t="s">
        <v>90</v>
      </c>
      <c r="D7" s="10">
        <v>20</v>
      </c>
      <c r="E7" s="10" t="s">
        <v>91</v>
      </c>
      <c r="F7" s="57">
        <f t="shared" si="0"/>
        <v>101.71152000000001</v>
      </c>
      <c r="G7" s="58">
        <f t="shared" si="1"/>
        <v>2034.2304000000001</v>
      </c>
      <c r="H7" s="57">
        <f t="shared" si="2"/>
        <v>102.5133</v>
      </c>
      <c r="I7" s="58">
        <f t="shared" si="3"/>
        <v>2050.266</v>
      </c>
      <c r="J7" s="57">
        <f t="shared" si="4"/>
        <v>107.89668</v>
      </c>
      <c r="K7" s="58">
        <f t="shared" si="5"/>
        <v>2157.9336000000003</v>
      </c>
      <c r="L7" s="57">
        <f t="shared" si="6"/>
        <v>111.90558</v>
      </c>
      <c r="M7" s="58">
        <f t="shared" si="7"/>
        <v>2238.1116</v>
      </c>
      <c r="N7" s="57">
        <f t="shared" si="8"/>
        <v>109.9584</v>
      </c>
      <c r="O7" s="58">
        <f t="shared" si="9"/>
        <v>2199.168</v>
      </c>
      <c r="P7" s="57">
        <f t="shared" si="10"/>
        <v>113.73822000000001</v>
      </c>
      <c r="Q7" s="58">
        <f t="shared" si="11"/>
        <v>2274.7644</v>
      </c>
      <c r="R7" s="15">
        <f t="shared" si="12"/>
        <v>114.54</v>
      </c>
      <c r="S7" s="15">
        <v>115</v>
      </c>
      <c r="T7" s="58">
        <f t="shared" si="13"/>
        <v>2290.8</v>
      </c>
      <c r="U7" s="15">
        <f t="shared" si="14"/>
        <v>112.36374</v>
      </c>
      <c r="V7" s="58">
        <f t="shared" si="15"/>
        <v>2247.2748</v>
      </c>
      <c r="W7" s="57">
        <v>122</v>
      </c>
      <c r="X7" s="69">
        <v>2437</v>
      </c>
      <c r="Y7" s="15">
        <v>131</v>
      </c>
      <c r="Z7" s="15">
        <v>2625</v>
      </c>
      <c r="AA7" s="77"/>
    </row>
    <row r="8" spans="1:27" ht="24">
      <c r="A8" s="59"/>
      <c r="B8" s="60"/>
      <c r="C8" s="56" t="s">
        <v>92</v>
      </c>
      <c r="D8" s="10">
        <v>250</v>
      </c>
      <c r="E8" s="10" t="s">
        <v>91</v>
      </c>
      <c r="F8" s="57">
        <f t="shared" si="0"/>
        <v>23.880095999999998</v>
      </c>
      <c r="G8" s="58">
        <f t="shared" si="1"/>
        <v>5970.023999999999</v>
      </c>
      <c r="H8" s="57">
        <f t="shared" si="2"/>
        <v>24.06834</v>
      </c>
      <c r="I8" s="58">
        <f t="shared" si="3"/>
        <v>6017.085</v>
      </c>
      <c r="J8" s="57">
        <f t="shared" si="4"/>
        <v>25.332264</v>
      </c>
      <c r="K8" s="58">
        <f t="shared" si="5"/>
        <v>6333.066</v>
      </c>
      <c r="L8" s="57">
        <f t="shared" si="6"/>
        <v>26.273484</v>
      </c>
      <c r="M8" s="58">
        <f t="shared" si="7"/>
        <v>6568.371</v>
      </c>
      <c r="N8" s="57">
        <f t="shared" si="8"/>
        <v>25.816319999999997</v>
      </c>
      <c r="O8" s="58">
        <f t="shared" si="9"/>
        <v>6454.079999999999</v>
      </c>
      <c r="P8" s="57">
        <f t="shared" si="10"/>
        <v>26.703756</v>
      </c>
      <c r="Q8" s="58">
        <f t="shared" si="11"/>
        <v>6675.938999999999</v>
      </c>
      <c r="R8" s="15">
        <f t="shared" si="12"/>
        <v>26.892</v>
      </c>
      <c r="S8" s="15">
        <v>27</v>
      </c>
      <c r="T8" s="58">
        <f t="shared" si="13"/>
        <v>6723</v>
      </c>
      <c r="U8" s="15">
        <f t="shared" si="14"/>
        <v>26.381052</v>
      </c>
      <c r="V8" s="58">
        <f t="shared" si="15"/>
        <v>6595.263</v>
      </c>
      <c r="W8" s="57">
        <v>29</v>
      </c>
      <c r="X8" s="69">
        <v>7153</v>
      </c>
      <c r="Y8" s="15">
        <v>31</v>
      </c>
      <c r="Z8" s="15">
        <v>7705</v>
      </c>
      <c r="AA8" s="77"/>
    </row>
    <row r="9" spans="1:27" ht="24">
      <c r="A9" s="59"/>
      <c r="B9" s="60"/>
      <c r="C9" s="56" t="s">
        <v>93</v>
      </c>
      <c r="D9" s="10">
        <v>40</v>
      </c>
      <c r="E9" s="10" t="s">
        <v>91</v>
      </c>
      <c r="F9" s="57">
        <f t="shared" si="0"/>
        <v>168.04512</v>
      </c>
      <c r="G9" s="58">
        <f t="shared" si="1"/>
        <v>6721.8048</v>
      </c>
      <c r="H9" s="57">
        <f t="shared" si="2"/>
        <v>169.3698</v>
      </c>
      <c r="I9" s="58">
        <f t="shared" si="3"/>
        <v>6774.7919999999995</v>
      </c>
      <c r="J9" s="57">
        <f t="shared" si="4"/>
        <v>178.26408</v>
      </c>
      <c r="K9" s="58">
        <f t="shared" si="5"/>
        <v>7130.5632000000005</v>
      </c>
      <c r="L9" s="57">
        <f t="shared" si="6"/>
        <v>184.88748</v>
      </c>
      <c r="M9" s="58">
        <f t="shared" si="7"/>
        <v>7395.4992</v>
      </c>
      <c r="N9" s="57">
        <f t="shared" si="8"/>
        <v>181.6704</v>
      </c>
      <c r="O9" s="58">
        <f t="shared" si="9"/>
        <v>7266.816</v>
      </c>
      <c r="P9" s="57">
        <f t="shared" si="10"/>
        <v>187.91532</v>
      </c>
      <c r="Q9" s="58">
        <f t="shared" si="11"/>
        <v>7516.612800000001</v>
      </c>
      <c r="R9" s="15">
        <f t="shared" si="12"/>
        <v>189.24</v>
      </c>
      <c r="S9" s="15">
        <v>190</v>
      </c>
      <c r="T9" s="58">
        <f t="shared" si="13"/>
        <v>7569.6</v>
      </c>
      <c r="U9" s="15">
        <f t="shared" si="14"/>
        <v>185.64444</v>
      </c>
      <c r="V9" s="58">
        <f t="shared" si="15"/>
        <v>7425.7776</v>
      </c>
      <c r="W9" s="57">
        <v>201</v>
      </c>
      <c r="X9" s="69">
        <v>8054</v>
      </c>
      <c r="Y9" s="15">
        <v>217</v>
      </c>
      <c r="Z9" s="15">
        <v>8675</v>
      </c>
      <c r="AA9" s="77"/>
    </row>
    <row r="10" spans="1:27" ht="24">
      <c r="A10" s="59"/>
      <c r="B10" s="60"/>
      <c r="C10" s="56" t="s">
        <v>94</v>
      </c>
      <c r="D10" s="10">
        <v>40</v>
      </c>
      <c r="E10" s="10" t="s">
        <v>91</v>
      </c>
      <c r="F10" s="57">
        <f t="shared" si="0"/>
        <v>185.73408</v>
      </c>
      <c r="G10" s="58">
        <f t="shared" si="1"/>
        <v>7429.3632</v>
      </c>
      <c r="H10" s="57">
        <f t="shared" si="2"/>
        <v>187.1982</v>
      </c>
      <c r="I10" s="58">
        <f t="shared" si="3"/>
        <v>7487.928000000001</v>
      </c>
      <c r="J10" s="57">
        <f t="shared" si="4"/>
        <v>197.02872</v>
      </c>
      <c r="K10" s="58">
        <f t="shared" si="5"/>
        <v>7881.1488</v>
      </c>
      <c r="L10" s="57">
        <f t="shared" si="6"/>
        <v>204.34932</v>
      </c>
      <c r="M10" s="58">
        <f t="shared" si="7"/>
        <v>8173.9728000000005</v>
      </c>
      <c r="N10" s="57">
        <f t="shared" si="8"/>
        <v>200.7936</v>
      </c>
      <c r="O10" s="58">
        <f t="shared" si="9"/>
        <v>8031.744</v>
      </c>
      <c r="P10" s="57">
        <f t="shared" si="10"/>
        <v>207.69588</v>
      </c>
      <c r="Q10" s="58">
        <f t="shared" si="11"/>
        <v>8307.8352</v>
      </c>
      <c r="R10" s="15">
        <f t="shared" si="12"/>
        <v>209.16</v>
      </c>
      <c r="S10" s="15">
        <v>210</v>
      </c>
      <c r="T10" s="58">
        <f t="shared" si="13"/>
        <v>8366.4</v>
      </c>
      <c r="U10" s="15">
        <f t="shared" si="14"/>
        <v>205.18596</v>
      </c>
      <c r="V10" s="58">
        <f t="shared" si="15"/>
        <v>8207.4384</v>
      </c>
      <c r="W10" s="57">
        <v>223</v>
      </c>
      <c r="X10" s="69">
        <v>8902</v>
      </c>
      <c r="Y10" s="15">
        <v>240</v>
      </c>
      <c r="Z10" s="15">
        <v>9588</v>
      </c>
      <c r="AA10" s="77"/>
    </row>
    <row r="11" spans="1:27" ht="18.75" customHeight="1">
      <c r="A11" s="59"/>
      <c r="B11" s="55" t="s">
        <v>95</v>
      </c>
      <c r="C11" s="56" t="s">
        <v>96</v>
      </c>
      <c r="D11" s="10">
        <v>1</v>
      </c>
      <c r="E11" s="10" t="s">
        <v>88</v>
      </c>
      <c r="F11" s="57">
        <f t="shared" si="0"/>
        <v>1308.9830399999998</v>
      </c>
      <c r="G11" s="58">
        <f t="shared" si="1"/>
        <v>1308.9830399999998</v>
      </c>
      <c r="H11" s="57">
        <f t="shared" si="2"/>
        <v>1319.3016</v>
      </c>
      <c r="I11" s="58">
        <f t="shared" si="3"/>
        <v>1319.3016</v>
      </c>
      <c r="J11" s="57">
        <f t="shared" si="4"/>
        <v>1388.5833599999999</v>
      </c>
      <c r="K11" s="58">
        <f t="shared" si="5"/>
        <v>1388.5833599999999</v>
      </c>
      <c r="L11" s="57">
        <f t="shared" si="6"/>
        <v>1440.17616</v>
      </c>
      <c r="M11" s="58">
        <f t="shared" si="7"/>
        <v>1440.17616</v>
      </c>
      <c r="N11" s="57">
        <f t="shared" si="8"/>
        <v>1415.1167999999998</v>
      </c>
      <c r="O11" s="58">
        <f t="shared" si="9"/>
        <v>1415.1167999999998</v>
      </c>
      <c r="P11" s="57">
        <f t="shared" si="10"/>
        <v>1463.76144</v>
      </c>
      <c r="Q11" s="58">
        <f t="shared" si="11"/>
        <v>1463.76144</v>
      </c>
      <c r="R11" s="15">
        <f t="shared" si="12"/>
        <v>1474.08</v>
      </c>
      <c r="S11" s="15">
        <v>1480</v>
      </c>
      <c r="T11" s="58">
        <f t="shared" si="13"/>
        <v>1474.08</v>
      </c>
      <c r="U11" s="15">
        <f t="shared" si="14"/>
        <v>1446.0724799999998</v>
      </c>
      <c r="V11" s="58">
        <f t="shared" si="15"/>
        <v>1446.0724799999998</v>
      </c>
      <c r="W11" s="57">
        <v>1568</v>
      </c>
      <c r="X11" s="69">
        <v>1568</v>
      </c>
      <c r="Y11" s="15">
        <v>1689</v>
      </c>
      <c r="Z11" s="15">
        <v>1689</v>
      </c>
      <c r="AA11" s="78" t="s">
        <v>97</v>
      </c>
    </row>
    <row r="12" spans="1:27" ht="18.75" customHeight="1">
      <c r="A12" s="59"/>
      <c r="B12" s="60"/>
      <c r="C12" s="56" t="s">
        <v>98</v>
      </c>
      <c r="D12" s="10">
        <v>2</v>
      </c>
      <c r="E12" s="10" t="s">
        <v>88</v>
      </c>
      <c r="F12" s="57">
        <f t="shared" si="0"/>
        <v>1140.9379199999998</v>
      </c>
      <c r="G12" s="58">
        <f t="shared" si="1"/>
        <v>2281.8758399999997</v>
      </c>
      <c r="H12" s="57">
        <f t="shared" si="2"/>
        <v>1149.9317999999998</v>
      </c>
      <c r="I12" s="58">
        <f t="shared" si="3"/>
        <v>2299.8635999999997</v>
      </c>
      <c r="J12" s="57">
        <f t="shared" si="4"/>
        <v>1210.31928</v>
      </c>
      <c r="K12" s="58">
        <f t="shared" si="5"/>
        <v>2420.63856</v>
      </c>
      <c r="L12" s="57">
        <f t="shared" si="6"/>
        <v>1255.2886799999999</v>
      </c>
      <c r="M12" s="58">
        <f t="shared" si="7"/>
        <v>2510.5773599999998</v>
      </c>
      <c r="N12" s="57">
        <f t="shared" si="8"/>
        <v>1233.4463999999998</v>
      </c>
      <c r="O12" s="58">
        <f t="shared" si="9"/>
        <v>2466.8927999999996</v>
      </c>
      <c r="P12" s="57">
        <f t="shared" si="10"/>
        <v>1275.84612</v>
      </c>
      <c r="Q12" s="58">
        <f t="shared" si="11"/>
        <v>2551.69224</v>
      </c>
      <c r="R12" s="15">
        <f t="shared" si="12"/>
        <v>1284.84</v>
      </c>
      <c r="S12" s="15">
        <v>1290</v>
      </c>
      <c r="T12" s="58">
        <f t="shared" si="13"/>
        <v>2569.68</v>
      </c>
      <c r="U12" s="15">
        <f t="shared" si="14"/>
        <v>1260.42804</v>
      </c>
      <c r="V12" s="58">
        <f t="shared" si="15"/>
        <v>2520.85608</v>
      </c>
      <c r="W12" s="57">
        <v>1367</v>
      </c>
      <c r="X12" s="69">
        <v>2734</v>
      </c>
      <c r="Y12" s="15">
        <v>1472</v>
      </c>
      <c r="Z12" s="15">
        <v>2945</v>
      </c>
      <c r="AA12" s="79"/>
    </row>
    <row r="13" spans="1:27" ht="18.75" customHeight="1">
      <c r="A13" s="59"/>
      <c r="B13" s="60"/>
      <c r="C13" s="56" t="s">
        <v>99</v>
      </c>
      <c r="D13" s="10">
        <v>14</v>
      </c>
      <c r="E13" s="10" t="s">
        <v>91</v>
      </c>
      <c r="F13" s="57">
        <f t="shared" si="0"/>
        <v>106.13376</v>
      </c>
      <c r="G13" s="58">
        <f t="shared" si="1"/>
        <v>1485.87264</v>
      </c>
      <c r="H13" s="57">
        <f t="shared" si="2"/>
        <v>106.9704</v>
      </c>
      <c r="I13" s="58">
        <f t="shared" si="3"/>
        <v>1497.5855999999999</v>
      </c>
      <c r="J13" s="57">
        <f t="shared" si="4"/>
        <v>112.58783999999999</v>
      </c>
      <c r="K13" s="58">
        <f t="shared" si="5"/>
        <v>1576.2297599999997</v>
      </c>
      <c r="L13" s="57">
        <f t="shared" si="6"/>
        <v>116.77104</v>
      </c>
      <c r="M13" s="58">
        <f t="shared" si="7"/>
        <v>1634.79456</v>
      </c>
      <c r="N13" s="57">
        <f t="shared" si="8"/>
        <v>114.7392</v>
      </c>
      <c r="O13" s="58">
        <f t="shared" si="9"/>
        <v>1606.3488</v>
      </c>
      <c r="P13" s="57">
        <f t="shared" si="10"/>
        <v>118.68336</v>
      </c>
      <c r="Q13" s="58">
        <f t="shared" si="11"/>
        <v>1661.56704</v>
      </c>
      <c r="R13" s="15">
        <f t="shared" si="12"/>
        <v>119.52</v>
      </c>
      <c r="S13" s="15">
        <v>120</v>
      </c>
      <c r="T13" s="58">
        <f t="shared" si="13"/>
        <v>1673.28</v>
      </c>
      <c r="U13" s="15">
        <f t="shared" si="14"/>
        <v>117.24911999999999</v>
      </c>
      <c r="V13" s="58">
        <f t="shared" si="15"/>
        <v>1641.48768</v>
      </c>
      <c r="W13" s="57">
        <v>127</v>
      </c>
      <c r="X13" s="69">
        <v>1780</v>
      </c>
      <c r="Y13" s="15">
        <v>137</v>
      </c>
      <c r="Z13" s="15">
        <v>1918</v>
      </c>
      <c r="AA13" s="79"/>
    </row>
    <row r="14" spans="1:27" ht="18.75" customHeight="1">
      <c r="A14" s="59"/>
      <c r="B14" s="60"/>
      <c r="C14" s="56" t="s">
        <v>100</v>
      </c>
      <c r="D14" s="10">
        <v>51</v>
      </c>
      <c r="E14" s="10" t="s">
        <v>91</v>
      </c>
      <c r="F14" s="57">
        <f t="shared" si="0"/>
        <v>106.13376</v>
      </c>
      <c r="G14" s="58">
        <f t="shared" si="1"/>
        <v>5412.82176</v>
      </c>
      <c r="H14" s="57">
        <f t="shared" si="2"/>
        <v>106.9704</v>
      </c>
      <c r="I14" s="58">
        <f t="shared" si="3"/>
        <v>5455.4904</v>
      </c>
      <c r="J14" s="57">
        <f t="shared" si="4"/>
        <v>112.58783999999999</v>
      </c>
      <c r="K14" s="58">
        <f t="shared" si="5"/>
        <v>5741.979839999999</v>
      </c>
      <c r="L14" s="57">
        <f t="shared" si="6"/>
        <v>116.77104</v>
      </c>
      <c r="M14" s="58">
        <f t="shared" si="7"/>
        <v>5955.32304</v>
      </c>
      <c r="N14" s="57">
        <f t="shared" si="8"/>
        <v>114.7392</v>
      </c>
      <c r="O14" s="58">
        <f t="shared" si="9"/>
        <v>5851.6992</v>
      </c>
      <c r="P14" s="57">
        <f t="shared" si="10"/>
        <v>118.68336</v>
      </c>
      <c r="Q14" s="58">
        <f t="shared" si="11"/>
        <v>6052.85136</v>
      </c>
      <c r="R14" s="15">
        <f t="shared" si="12"/>
        <v>119.52</v>
      </c>
      <c r="S14" s="15">
        <v>120</v>
      </c>
      <c r="T14" s="58">
        <f t="shared" si="13"/>
        <v>6095.5199999999995</v>
      </c>
      <c r="U14" s="15">
        <f t="shared" si="14"/>
        <v>117.24911999999999</v>
      </c>
      <c r="V14" s="58">
        <f t="shared" si="15"/>
        <v>5979.70512</v>
      </c>
      <c r="W14" s="57">
        <v>127</v>
      </c>
      <c r="X14" s="69">
        <v>6486</v>
      </c>
      <c r="Y14" s="15">
        <v>137</v>
      </c>
      <c r="Z14" s="15">
        <v>6985</v>
      </c>
      <c r="AA14" s="79"/>
    </row>
    <row r="15" spans="1:27" ht="14.25">
      <c r="A15" s="59"/>
      <c r="B15" s="60"/>
      <c r="C15" s="56" t="s">
        <v>101</v>
      </c>
      <c r="D15" s="10">
        <v>24</v>
      </c>
      <c r="E15" s="10" t="s">
        <v>91</v>
      </c>
      <c r="F15" s="57">
        <f t="shared" si="0"/>
        <v>123.82272</v>
      </c>
      <c r="G15" s="58">
        <f t="shared" si="1"/>
        <v>2971.74528</v>
      </c>
      <c r="H15" s="57">
        <f t="shared" si="2"/>
        <v>124.7988</v>
      </c>
      <c r="I15" s="58">
        <f t="shared" si="3"/>
        <v>2995.1711999999998</v>
      </c>
      <c r="J15" s="57">
        <f t="shared" si="4"/>
        <v>131.35247999999999</v>
      </c>
      <c r="K15" s="58">
        <f t="shared" si="5"/>
        <v>3152.4595199999994</v>
      </c>
      <c r="L15" s="57">
        <f t="shared" si="6"/>
        <v>136.23288</v>
      </c>
      <c r="M15" s="58">
        <f t="shared" si="7"/>
        <v>3269.5891199999996</v>
      </c>
      <c r="N15" s="57">
        <f t="shared" si="8"/>
        <v>133.86239999999998</v>
      </c>
      <c r="O15" s="58">
        <f t="shared" si="9"/>
        <v>3212.6975999999995</v>
      </c>
      <c r="P15" s="57">
        <f t="shared" si="10"/>
        <v>138.46392</v>
      </c>
      <c r="Q15" s="58">
        <f t="shared" si="11"/>
        <v>3323.13408</v>
      </c>
      <c r="R15" s="15">
        <f t="shared" si="12"/>
        <v>139.44</v>
      </c>
      <c r="S15" s="15">
        <v>140</v>
      </c>
      <c r="T15" s="58">
        <f t="shared" si="13"/>
        <v>3346.56</v>
      </c>
      <c r="U15" s="15">
        <f t="shared" si="14"/>
        <v>136.79064</v>
      </c>
      <c r="V15" s="58">
        <f t="shared" si="15"/>
        <v>3282.97536</v>
      </c>
      <c r="W15" s="57">
        <v>148</v>
      </c>
      <c r="X15" s="69">
        <v>3561</v>
      </c>
      <c r="Y15" s="15">
        <v>160</v>
      </c>
      <c r="Z15" s="15">
        <v>3835</v>
      </c>
      <c r="AA15" s="79"/>
    </row>
    <row r="16" spans="1:27" ht="18.75" customHeight="1">
      <c r="A16" s="59"/>
      <c r="B16" s="60"/>
      <c r="C16" s="56" t="s">
        <v>102</v>
      </c>
      <c r="D16" s="10">
        <v>4.5</v>
      </c>
      <c r="E16" s="10" t="s">
        <v>103</v>
      </c>
      <c r="F16" s="57">
        <f t="shared" si="0"/>
        <v>1786.5849600000001</v>
      </c>
      <c r="G16" s="58">
        <f t="shared" si="1"/>
        <v>8039.632320000001</v>
      </c>
      <c r="H16" s="57">
        <f t="shared" si="2"/>
        <v>1800.6684</v>
      </c>
      <c r="I16" s="58">
        <f t="shared" si="3"/>
        <v>8103.0078</v>
      </c>
      <c r="J16" s="57">
        <f t="shared" si="4"/>
        <v>1895.22864</v>
      </c>
      <c r="K16" s="58">
        <f t="shared" si="5"/>
        <v>8528.52888</v>
      </c>
      <c r="L16" s="57">
        <f t="shared" si="6"/>
        <v>1965.6458400000001</v>
      </c>
      <c r="M16" s="58">
        <f t="shared" si="7"/>
        <v>8845.406280000001</v>
      </c>
      <c r="N16" s="57">
        <f t="shared" si="8"/>
        <v>1931.4432</v>
      </c>
      <c r="O16" s="58">
        <f t="shared" si="9"/>
        <v>8691.4944</v>
      </c>
      <c r="P16" s="57">
        <f t="shared" si="10"/>
        <v>1997.83656</v>
      </c>
      <c r="Q16" s="58">
        <f t="shared" si="11"/>
        <v>8990.26452</v>
      </c>
      <c r="R16" s="15">
        <f t="shared" si="12"/>
        <v>2011.92</v>
      </c>
      <c r="S16" s="15">
        <v>2020</v>
      </c>
      <c r="T16" s="58">
        <f t="shared" si="13"/>
        <v>9053.64</v>
      </c>
      <c r="U16" s="15">
        <f t="shared" si="14"/>
        <v>1973.69352</v>
      </c>
      <c r="V16" s="58">
        <f t="shared" si="15"/>
        <v>8881.62084</v>
      </c>
      <c r="W16" s="57">
        <v>2141</v>
      </c>
      <c r="X16" s="69">
        <v>9633</v>
      </c>
      <c r="Y16" s="15">
        <v>2306</v>
      </c>
      <c r="Z16" s="15">
        <v>10375</v>
      </c>
      <c r="AA16" s="79"/>
    </row>
    <row r="17" spans="1:27" ht="18.75" customHeight="1">
      <c r="A17" s="59"/>
      <c r="B17" s="60"/>
      <c r="C17" s="56" t="s">
        <v>104</v>
      </c>
      <c r="D17" s="10">
        <v>1</v>
      </c>
      <c r="E17" s="10" t="s">
        <v>105</v>
      </c>
      <c r="F17" s="57">
        <f t="shared" si="0"/>
        <v>2388.0096</v>
      </c>
      <c r="G17" s="58">
        <f t="shared" si="1"/>
        <v>2388.0096</v>
      </c>
      <c r="H17" s="57">
        <f t="shared" si="2"/>
        <v>2406.834</v>
      </c>
      <c r="I17" s="58">
        <f t="shared" si="3"/>
        <v>2406.834</v>
      </c>
      <c r="J17" s="57">
        <f t="shared" si="4"/>
        <v>2533.2263999999996</v>
      </c>
      <c r="K17" s="58">
        <f t="shared" si="5"/>
        <v>2533.2263999999996</v>
      </c>
      <c r="L17" s="57">
        <f t="shared" si="6"/>
        <v>2627.3484</v>
      </c>
      <c r="M17" s="58">
        <f t="shared" si="7"/>
        <v>2627.3484</v>
      </c>
      <c r="N17" s="57">
        <f t="shared" si="8"/>
        <v>2581.6319999999996</v>
      </c>
      <c r="O17" s="58">
        <f t="shared" si="9"/>
        <v>2581.6319999999996</v>
      </c>
      <c r="P17" s="57">
        <f t="shared" si="10"/>
        <v>2670.3756</v>
      </c>
      <c r="Q17" s="58">
        <f t="shared" si="11"/>
        <v>2670.3756</v>
      </c>
      <c r="R17" s="15">
        <f t="shared" si="12"/>
        <v>2689.2</v>
      </c>
      <c r="S17" s="15">
        <v>2700</v>
      </c>
      <c r="T17" s="58">
        <f t="shared" si="13"/>
        <v>2689.2</v>
      </c>
      <c r="U17" s="15">
        <f t="shared" si="14"/>
        <v>2638.1052</v>
      </c>
      <c r="V17" s="58">
        <f t="shared" si="15"/>
        <v>2638.1052</v>
      </c>
      <c r="W17" s="57">
        <v>2861</v>
      </c>
      <c r="X17" s="69">
        <v>2861</v>
      </c>
      <c r="Y17" s="15">
        <v>3082</v>
      </c>
      <c r="Z17" s="15">
        <v>3082</v>
      </c>
      <c r="AA17" s="79"/>
    </row>
    <row r="18" spans="1:27" ht="18.75" customHeight="1">
      <c r="A18" s="59"/>
      <c r="B18" s="60"/>
      <c r="C18" s="56" t="s">
        <v>106</v>
      </c>
      <c r="D18" s="10">
        <v>1</v>
      </c>
      <c r="E18" s="10" t="s">
        <v>105</v>
      </c>
      <c r="F18" s="57">
        <f t="shared" si="0"/>
        <v>1768.896</v>
      </c>
      <c r="G18" s="58">
        <f t="shared" si="1"/>
        <v>1768.896</v>
      </c>
      <c r="H18" s="57">
        <f t="shared" si="2"/>
        <v>1782.8400000000001</v>
      </c>
      <c r="I18" s="58">
        <f t="shared" si="3"/>
        <v>1782.8400000000001</v>
      </c>
      <c r="J18" s="57">
        <f t="shared" si="4"/>
        <v>1876.464</v>
      </c>
      <c r="K18" s="58">
        <f t="shared" si="5"/>
        <v>1876.464</v>
      </c>
      <c r="L18" s="57">
        <f t="shared" si="6"/>
        <v>1946.184</v>
      </c>
      <c r="M18" s="58">
        <f t="shared" si="7"/>
        <v>1946.184</v>
      </c>
      <c r="N18" s="57">
        <f t="shared" si="8"/>
        <v>1912.32</v>
      </c>
      <c r="O18" s="58">
        <f t="shared" si="9"/>
        <v>1912.32</v>
      </c>
      <c r="P18" s="57">
        <f t="shared" si="10"/>
        <v>1978.056</v>
      </c>
      <c r="Q18" s="58">
        <f t="shared" si="11"/>
        <v>1978.056</v>
      </c>
      <c r="R18" s="15">
        <f t="shared" si="12"/>
        <v>1992</v>
      </c>
      <c r="S18" s="15">
        <v>2000</v>
      </c>
      <c r="T18" s="58">
        <f t="shared" si="13"/>
        <v>1992</v>
      </c>
      <c r="U18" s="15">
        <f t="shared" si="14"/>
        <v>1954.152</v>
      </c>
      <c r="V18" s="58">
        <f t="shared" si="15"/>
        <v>1954.152</v>
      </c>
      <c r="W18" s="57">
        <v>2119</v>
      </c>
      <c r="X18" s="69">
        <v>2119</v>
      </c>
      <c r="Y18" s="15">
        <v>2283</v>
      </c>
      <c r="Z18" s="15">
        <v>2283</v>
      </c>
      <c r="AA18" s="79"/>
    </row>
    <row r="19" spans="1:27" ht="18.75" customHeight="1">
      <c r="A19" s="59"/>
      <c r="B19" s="60"/>
      <c r="C19" s="56" t="s">
        <v>107</v>
      </c>
      <c r="D19" s="10">
        <v>2</v>
      </c>
      <c r="E19" s="10" t="s">
        <v>105</v>
      </c>
      <c r="F19" s="57">
        <f t="shared" si="0"/>
        <v>1777.7404800000002</v>
      </c>
      <c r="G19" s="58">
        <f t="shared" si="1"/>
        <v>3555.4809600000003</v>
      </c>
      <c r="H19" s="57">
        <f t="shared" si="2"/>
        <v>1791.7542</v>
      </c>
      <c r="I19" s="58">
        <f t="shared" si="3"/>
        <v>3583.5084</v>
      </c>
      <c r="J19" s="57">
        <f t="shared" si="4"/>
        <v>1885.8463199999999</v>
      </c>
      <c r="K19" s="58">
        <f t="shared" si="5"/>
        <v>3771.6926399999998</v>
      </c>
      <c r="L19" s="57">
        <f t="shared" si="6"/>
        <v>1955.91492</v>
      </c>
      <c r="M19" s="58">
        <f t="shared" si="7"/>
        <v>3911.82984</v>
      </c>
      <c r="N19" s="57">
        <f t="shared" si="8"/>
        <v>1921.8816</v>
      </c>
      <c r="O19" s="58">
        <f t="shared" si="9"/>
        <v>3843.7632</v>
      </c>
      <c r="P19" s="57">
        <f t="shared" si="10"/>
        <v>1987.9462800000001</v>
      </c>
      <c r="Q19" s="58">
        <f t="shared" si="11"/>
        <v>3975.8925600000002</v>
      </c>
      <c r="R19" s="15">
        <f t="shared" si="12"/>
        <v>2001.96</v>
      </c>
      <c r="S19" s="15">
        <v>2010</v>
      </c>
      <c r="T19" s="58">
        <f t="shared" si="13"/>
        <v>4003.92</v>
      </c>
      <c r="U19" s="15">
        <f t="shared" si="14"/>
        <v>1963.92276</v>
      </c>
      <c r="V19" s="58">
        <f t="shared" si="15"/>
        <v>3927.84552</v>
      </c>
      <c r="W19" s="57">
        <v>2130</v>
      </c>
      <c r="X19" s="69">
        <v>4260</v>
      </c>
      <c r="Y19" s="15">
        <v>4588</v>
      </c>
      <c r="Z19" s="15">
        <v>4588</v>
      </c>
      <c r="AA19" s="79"/>
    </row>
    <row r="20" spans="1:27" ht="18.75" customHeight="1">
      <c r="A20" s="59"/>
      <c r="B20" s="60"/>
      <c r="C20" s="61" t="s">
        <v>108</v>
      </c>
      <c r="D20" s="10">
        <v>2</v>
      </c>
      <c r="E20" s="10" t="s">
        <v>105</v>
      </c>
      <c r="F20" s="57">
        <f t="shared" si="0"/>
        <v>2388.0096</v>
      </c>
      <c r="G20" s="58">
        <f t="shared" si="1"/>
        <v>4776.0192</v>
      </c>
      <c r="H20" s="57">
        <f t="shared" si="2"/>
        <v>2406.834</v>
      </c>
      <c r="I20" s="58">
        <f t="shared" si="3"/>
        <v>4813.668</v>
      </c>
      <c r="J20" s="57">
        <f t="shared" si="4"/>
        <v>2533.2263999999996</v>
      </c>
      <c r="K20" s="58">
        <f t="shared" si="5"/>
        <v>5066.452799999999</v>
      </c>
      <c r="L20" s="57">
        <f t="shared" si="6"/>
        <v>2627.3484</v>
      </c>
      <c r="M20" s="58">
        <f t="shared" si="7"/>
        <v>5254.6968</v>
      </c>
      <c r="N20" s="57">
        <f t="shared" si="8"/>
        <v>2581.6319999999996</v>
      </c>
      <c r="O20" s="58">
        <f t="shared" si="9"/>
        <v>5163.263999999999</v>
      </c>
      <c r="P20" s="57">
        <f t="shared" si="10"/>
        <v>2670.3756</v>
      </c>
      <c r="Q20" s="58">
        <f t="shared" si="11"/>
        <v>5340.7512</v>
      </c>
      <c r="R20" s="15">
        <f t="shared" si="12"/>
        <v>2689.2</v>
      </c>
      <c r="S20" s="15">
        <v>2700</v>
      </c>
      <c r="T20" s="58">
        <f t="shared" si="13"/>
        <v>5378.4</v>
      </c>
      <c r="U20" s="15">
        <f t="shared" si="14"/>
        <v>2638.1052</v>
      </c>
      <c r="V20" s="58">
        <f t="shared" si="15"/>
        <v>5276.2104</v>
      </c>
      <c r="W20" s="57">
        <v>2861</v>
      </c>
      <c r="X20" s="69">
        <v>5723</v>
      </c>
      <c r="Y20" s="15">
        <v>6164</v>
      </c>
      <c r="Z20" s="15">
        <v>6164</v>
      </c>
      <c r="AA20" s="80"/>
    </row>
    <row r="21" spans="1:27" ht="16.5" customHeight="1">
      <c r="A21" s="9" t="s">
        <v>109</v>
      </c>
      <c r="B21" s="9"/>
      <c r="C21" s="61" t="s">
        <v>110</v>
      </c>
      <c r="D21" s="10">
        <v>12</v>
      </c>
      <c r="E21" s="10" t="s">
        <v>105</v>
      </c>
      <c r="F21" s="57">
        <f t="shared" si="0"/>
        <v>176.8896</v>
      </c>
      <c r="G21" s="58">
        <f t="shared" si="1"/>
        <v>2122.6752</v>
      </c>
      <c r="H21" s="57">
        <f t="shared" si="2"/>
        <v>178.284</v>
      </c>
      <c r="I21" s="58">
        <f t="shared" si="3"/>
        <v>2139.408</v>
      </c>
      <c r="J21" s="57">
        <f t="shared" si="4"/>
        <v>187.64639999999997</v>
      </c>
      <c r="K21" s="58">
        <f t="shared" si="5"/>
        <v>2251.7567999999997</v>
      </c>
      <c r="L21" s="57">
        <f t="shared" si="6"/>
        <v>194.61839999999998</v>
      </c>
      <c r="M21" s="58">
        <f t="shared" si="7"/>
        <v>2335.4208</v>
      </c>
      <c r="N21" s="57">
        <f t="shared" si="8"/>
        <v>191.23199999999997</v>
      </c>
      <c r="O21" s="58">
        <f t="shared" si="9"/>
        <v>2294.7839999999997</v>
      </c>
      <c r="P21" s="57">
        <f t="shared" si="10"/>
        <v>197.8056</v>
      </c>
      <c r="Q21" s="58">
        <f t="shared" si="11"/>
        <v>2373.6672</v>
      </c>
      <c r="R21" s="15">
        <f t="shared" si="12"/>
        <v>199.2</v>
      </c>
      <c r="S21" s="15">
        <v>200</v>
      </c>
      <c r="T21" s="58">
        <f t="shared" si="13"/>
        <v>2390.3999999999996</v>
      </c>
      <c r="U21" s="15">
        <f t="shared" si="14"/>
        <v>195.4152</v>
      </c>
      <c r="V21" s="58">
        <f t="shared" si="15"/>
        <v>2344.9824</v>
      </c>
      <c r="W21" s="57">
        <v>212</v>
      </c>
      <c r="X21" s="69">
        <v>2543</v>
      </c>
      <c r="Y21" s="15">
        <v>2739</v>
      </c>
      <c r="Z21" s="15">
        <v>2739</v>
      </c>
      <c r="AA21" s="78" t="s">
        <v>111</v>
      </c>
    </row>
    <row r="22" spans="1:27" ht="16.5" customHeight="1">
      <c r="A22" s="9"/>
      <c r="B22" s="9"/>
      <c r="C22" s="61" t="s">
        <v>112</v>
      </c>
      <c r="D22" s="10">
        <v>18</v>
      </c>
      <c r="E22" s="10" t="s">
        <v>105</v>
      </c>
      <c r="F22" s="57">
        <f t="shared" si="0"/>
        <v>106.13376</v>
      </c>
      <c r="G22" s="58">
        <f t="shared" si="1"/>
        <v>1910.4076799999998</v>
      </c>
      <c r="H22" s="57">
        <f t="shared" si="2"/>
        <v>106.9704</v>
      </c>
      <c r="I22" s="58">
        <f t="shared" si="3"/>
        <v>1925.4672</v>
      </c>
      <c r="J22" s="57">
        <f t="shared" si="4"/>
        <v>112.58783999999999</v>
      </c>
      <c r="K22" s="58">
        <f t="shared" si="5"/>
        <v>2026.5811199999998</v>
      </c>
      <c r="L22" s="57">
        <f t="shared" si="6"/>
        <v>116.77104</v>
      </c>
      <c r="M22" s="58">
        <f t="shared" si="7"/>
        <v>2101.87872</v>
      </c>
      <c r="N22" s="57">
        <f t="shared" si="8"/>
        <v>114.7392</v>
      </c>
      <c r="O22" s="58">
        <f t="shared" si="9"/>
        <v>2065.3056</v>
      </c>
      <c r="P22" s="57">
        <f t="shared" si="10"/>
        <v>118.68336</v>
      </c>
      <c r="Q22" s="58">
        <f t="shared" si="11"/>
        <v>2136.30048</v>
      </c>
      <c r="R22" s="15">
        <f t="shared" si="12"/>
        <v>119.52</v>
      </c>
      <c r="S22" s="15">
        <v>120</v>
      </c>
      <c r="T22" s="58">
        <f t="shared" si="13"/>
        <v>2151.36</v>
      </c>
      <c r="U22" s="15">
        <f t="shared" si="14"/>
        <v>117.24911999999999</v>
      </c>
      <c r="V22" s="58">
        <f t="shared" si="15"/>
        <v>2110.48416</v>
      </c>
      <c r="W22" s="57">
        <v>127</v>
      </c>
      <c r="X22" s="69">
        <v>2289</v>
      </c>
      <c r="Y22" s="15">
        <v>2465</v>
      </c>
      <c r="Z22" s="15">
        <v>2465</v>
      </c>
      <c r="AA22" s="79"/>
    </row>
    <row r="23" spans="1:27" ht="16.5" customHeight="1">
      <c r="A23" s="9"/>
      <c r="B23" s="9"/>
      <c r="C23" s="61" t="s">
        <v>113</v>
      </c>
      <c r="D23" s="10">
        <v>30</v>
      </c>
      <c r="E23" s="10" t="s">
        <v>105</v>
      </c>
      <c r="F23" s="57">
        <f t="shared" si="0"/>
        <v>141.51168</v>
      </c>
      <c r="G23" s="58">
        <f t="shared" si="1"/>
        <v>4245.3504</v>
      </c>
      <c r="H23" s="57">
        <f t="shared" si="2"/>
        <v>142.62720000000002</v>
      </c>
      <c r="I23" s="58">
        <f t="shared" si="3"/>
        <v>4278.816000000001</v>
      </c>
      <c r="J23" s="57">
        <f t="shared" si="4"/>
        <v>150.11712</v>
      </c>
      <c r="K23" s="58">
        <f t="shared" si="5"/>
        <v>4503.5136</v>
      </c>
      <c r="L23" s="57">
        <f t="shared" si="6"/>
        <v>155.69472000000002</v>
      </c>
      <c r="M23" s="58">
        <f t="shared" si="7"/>
        <v>4670.841600000001</v>
      </c>
      <c r="N23" s="57">
        <f t="shared" si="8"/>
        <v>152.9856</v>
      </c>
      <c r="O23" s="58">
        <f t="shared" si="9"/>
        <v>4589.568</v>
      </c>
      <c r="P23" s="57">
        <f t="shared" si="10"/>
        <v>158.24448</v>
      </c>
      <c r="Q23" s="58">
        <f t="shared" si="11"/>
        <v>4747.334400000001</v>
      </c>
      <c r="R23" s="15">
        <f t="shared" si="12"/>
        <v>159.36</v>
      </c>
      <c r="S23" s="15">
        <v>160</v>
      </c>
      <c r="T23" s="58">
        <f t="shared" si="13"/>
        <v>4780.8</v>
      </c>
      <c r="U23" s="15">
        <f t="shared" si="14"/>
        <v>156.33216000000002</v>
      </c>
      <c r="V23" s="58">
        <f t="shared" si="15"/>
        <v>4689.964800000001</v>
      </c>
      <c r="W23" s="57">
        <v>170</v>
      </c>
      <c r="X23" s="69">
        <v>5087</v>
      </c>
      <c r="Y23" s="15">
        <v>5479</v>
      </c>
      <c r="Z23" s="15">
        <v>5479</v>
      </c>
      <c r="AA23" s="79"/>
    </row>
    <row r="24" spans="1:27" ht="16.5" customHeight="1">
      <c r="A24" s="9"/>
      <c r="B24" s="9"/>
      <c r="C24" s="62" t="s">
        <v>114</v>
      </c>
      <c r="D24" s="10">
        <v>4</v>
      </c>
      <c r="E24" s="10" t="s">
        <v>105</v>
      </c>
      <c r="F24" s="57">
        <f t="shared" si="0"/>
        <v>88.4448</v>
      </c>
      <c r="G24" s="58">
        <f t="shared" si="1"/>
        <v>353.7792</v>
      </c>
      <c r="H24" s="57">
        <f t="shared" si="2"/>
        <v>89.142</v>
      </c>
      <c r="I24" s="58">
        <f t="shared" si="3"/>
        <v>356.568</v>
      </c>
      <c r="J24" s="57">
        <f t="shared" si="4"/>
        <v>93.82319999999999</v>
      </c>
      <c r="K24" s="58">
        <f t="shared" si="5"/>
        <v>375.29279999999994</v>
      </c>
      <c r="L24" s="57">
        <f t="shared" si="6"/>
        <v>97.30919999999999</v>
      </c>
      <c r="M24" s="58">
        <f t="shared" si="7"/>
        <v>389.23679999999996</v>
      </c>
      <c r="N24" s="57">
        <f t="shared" si="8"/>
        <v>95.61599999999999</v>
      </c>
      <c r="O24" s="58">
        <f t="shared" si="9"/>
        <v>382.46399999999994</v>
      </c>
      <c r="P24" s="57">
        <f t="shared" si="10"/>
        <v>98.9028</v>
      </c>
      <c r="Q24" s="58">
        <f t="shared" si="11"/>
        <v>395.6112</v>
      </c>
      <c r="R24" s="15">
        <f t="shared" si="12"/>
        <v>99.6</v>
      </c>
      <c r="S24" s="15">
        <v>100</v>
      </c>
      <c r="T24" s="58">
        <f t="shared" si="13"/>
        <v>398.4</v>
      </c>
      <c r="U24" s="15">
        <f t="shared" si="14"/>
        <v>97.7076</v>
      </c>
      <c r="V24" s="58">
        <f t="shared" si="15"/>
        <v>390.8304</v>
      </c>
      <c r="W24" s="57">
        <v>106</v>
      </c>
      <c r="X24" s="69">
        <v>424</v>
      </c>
      <c r="Y24" s="15">
        <v>457</v>
      </c>
      <c r="Z24" s="15">
        <v>457</v>
      </c>
      <c r="AA24" s="79"/>
    </row>
    <row r="25" spans="1:27" ht="16.5" customHeight="1">
      <c r="A25" s="9"/>
      <c r="B25" s="9"/>
      <c r="C25" s="62" t="s">
        <v>115</v>
      </c>
      <c r="D25" s="10">
        <v>79</v>
      </c>
      <c r="E25" s="10" t="s">
        <v>103</v>
      </c>
      <c r="F25" s="57">
        <f t="shared" si="0"/>
        <v>35.37792</v>
      </c>
      <c r="G25" s="58">
        <f t="shared" si="1"/>
        <v>2794.85568</v>
      </c>
      <c r="H25" s="57">
        <f t="shared" si="2"/>
        <v>35.656800000000004</v>
      </c>
      <c r="I25" s="58">
        <f t="shared" si="3"/>
        <v>2816.8872</v>
      </c>
      <c r="J25" s="57">
        <f t="shared" si="4"/>
        <v>37.52928</v>
      </c>
      <c r="K25" s="58">
        <f t="shared" si="5"/>
        <v>2964.81312</v>
      </c>
      <c r="L25" s="57">
        <f t="shared" si="6"/>
        <v>38.923680000000004</v>
      </c>
      <c r="M25" s="58">
        <f t="shared" si="7"/>
        <v>3074.9707200000003</v>
      </c>
      <c r="N25" s="57">
        <f t="shared" si="8"/>
        <v>38.2464</v>
      </c>
      <c r="O25" s="58">
        <f t="shared" si="9"/>
        <v>3021.4656</v>
      </c>
      <c r="P25" s="57">
        <f t="shared" si="10"/>
        <v>39.56112</v>
      </c>
      <c r="Q25" s="58">
        <f t="shared" si="11"/>
        <v>3125.32848</v>
      </c>
      <c r="R25" s="15">
        <f t="shared" si="12"/>
        <v>39.84</v>
      </c>
      <c r="S25" s="15">
        <v>40</v>
      </c>
      <c r="T25" s="58">
        <f t="shared" si="13"/>
        <v>3147.36</v>
      </c>
      <c r="U25" s="15">
        <f t="shared" si="14"/>
        <v>39.083040000000004</v>
      </c>
      <c r="V25" s="58">
        <f t="shared" si="15"/>
        <v>3087.5601600000005</v>
      </c>
      <c r="W25" s="57">
        <v>42</v>
      </c>
      <c r="X25" s="69">
        <v>3349</v>
      </c>
      <c r="Y25" s="15">
        <v>3607</v>
      </c>
      <c r="Z25" s="15">
        <v>3607</v>
      </c>
      <c r="AA25" s="80"/>
    </row>
    <row r="26" spans="1:27" ht="16.5" customHeight="1">
      <c r="A26" s="14" t="s">
        <v>116</v>
      </c>
      <c r="B26" s="14"/>
      <c r="C26" s="14"/>
      <c r="D26" s="53" t="s">
        <v>117</v>
      </c>
      <c r="E26" s="63"/>
      <c r="F26" s="10" t="s">
        <v>118</v>
      </c>
      <c r="G26" s="58">
        <f aca="true" t="shared" si="16" ref="G26:K26">SUM(G6:G25)</f>
        <v>70755.84</v>
      </c>
      <c r="H26" s="10" t="s">
        <v>118</v>
      </c>
      <c r="I26" s="58">
        <f t="shared" si="16"/>
        <v>71313.59999999999</v>
      </c>
      <c r="J26" s="10" t="s">
        <v>118</v>
      </c>
      <c r="K26" s="58">
        <f t="shared" si="16"/>
        <v>75058.56</v>
      </c>
      <c r="L26" s="10" t="s">
        <v>118</v>
      </c>
      <c r="M26" s="58">
        <f aca="true" t="shared" si="17" ref="M26:Q26">SUM(M6:M25)</f>
        <v>77847.35999999999</v>
      </c>
      <c r="N26" s="10" t="s">
        <v>118</v>
      </c>
      <c r="O26" s="58">
        <f t="shared" si="17"/>
        <v>76492.79999999999</v>
      </c>
      <c r="P26" s="10" t="s">
        <v>118</v>
      </c>
      <c r="Q26" s="58">
        <f t="shared" si="17"/>
        <v>79122.24</v>
      </c>
      <c r="R26" s="15" t="s">
        <v>118</v>
      </c>
      <c r="S26" s="15" t="s">
        <v>118</v>
      </c>
      <c r="T26" s="70">
        <f>SUM(T6:T25)</f>
        <v>79679.99999999999</v>
      </c>
      <c r="U26" s="15" t="s">
        <v>118</v>
      </c>
      <c r="V26" s="70">
        <f>SUM(V6:V25)</f>
        <v>78166.08</v>
      </c>
      <c r="W26" s="15" t="s">
        <v>118</v>
      </c>
      <c r="X26" s="15">
        <v>84780</v>
      </c>
      <c r="Y26" s="81" t="s">
        <v>118</v>
      </c>
      <c r="Z26" s="82">
        <v>91313</v>
      </c>
      <c r="AA26" s="83"/>
    </row>
    <row r="27" spans="1:27" ht="91.5" customHeight="1">
      <c r="A27" s="64" t="s">
        <v>119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84"/>
      <c r="Z27" s="84"/>
      <c r="AA27" s="65"/>
    </row>
  </sheetData>
  <sheetProtection/>
  <mergeCells count="26">
    <mergeCell ref="A1:AA1"/>
    <mergeCell ref="A2:AA2"/>
    <mergeCell ref="A3:AA3"/>
    <mergeCell ref="D4:E4"/>
    <mergeCell ref="F4:G4"/>
    <mergeCell ref="H4:I4"/>
    <mergeCell ref="J4:K4"/>
    <mergeCell ref="L4:M4"/>
    <mergeCell ref="N4:O4"/>
    <mergeCell ref="P4:Q4"/>
    <mergeCell ref="R4:T4"/>
    <mergeCell ref="U4:V4"/>
    <mergeCell ref="W4:X4"/>
    <mergeCell ref="Y4:Z4"/>
    <mergeCell ref="A26:C26"/>
    <mergeCell ref="D26:E26"/>
    <mergeCell ref="A27:AA27"/>
    <mergeCell ref="A6:A20"/>
    <mergeCell ref="B6:B10"/>
    <mergeCell ref="B11:B20"/>
    <mergeCell ref="AA4:AA5"/>
    <mergeCell ref="AA6:AA10"/>
    <mergeCell ref="AA11:AA20"/>
    <mergeCell ref="AA21:AA25"/>
    <mergeCell ref="A4:C5"/>
    <mergeCell ref="A21:B25"/>
  </mergeCells>
  <printOptions/>
  <pageMargins left="0.7513888888888889" right="0.7513888888888889" top="1" bottom="1" header="0.5111111111111111" footer="0.5111111111111111"/>
  <pageSetup fitToHeight="1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SheetLayoutView="100" workbookViewId="0" topLeftCell="A1">
      <selection activeCell="U6" sqref="U6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9.75390625" style="0" customWidth="1"/>
    <col min="4" max="4" width="4.625" style="0" customWidth="1"/>
    <col min="5" max="6" width="5.75390625" style="0" customWidth="1"/>
    <col min="7" max="7" width="7.50390625" style="0" customWidth="1"/>
    <col min="8" max="8" width="5.75390625" style="0" customWidth="1"/>
    <col min="9" max="9" width="7.50390625" style="0" customWidth="1"/>
    <col min="10" max="10" width="5.75390625" style="0" customWidth="1"/>
    <col min="11" max="11" width="7.50390625" style="0" customWidth="1"/>
    <col min="12" max="12" width="5.75390625" style="0" customWidth="1"/>
    <col min="13" max="13" width="7.50390625" style="0" customWidth="1"/>
    <col min="14" max="14" width="5.75390625" style="0" customWidth="1"/>
    <col min="15" max="15" width="7.50390625" style="0" customWidth="1"/>
    <col min="16" max="16" width="5.75390625" style="0" customWidth="1"/>
    <col min="17" max="17" width="7.50390625" style="0" customWidth="1"/>
    <col min="18" max="18" width="5.75390625" style="0" customWidth="1"/>
    <col min="19" max="19" width="5.75390625" style="0" hidden="1" customWidth="1"/>
    <col min="20" max="22" width="7.50390625" style="0" customWidth="1"/>
    <col min="23" max="23" width="5.75390625" style="0" customWidth="1"/>
    <col min="24" max="24" width="7.50390625" style="0" customWidth="1"/>
    <col min="25" max="25" width="5.75390625" style="1" customWidth="1"/>
    <col min="26" max="26" width="9.00390625" style="1" customWidth="1"/>
  </cols>
  <sheetData>
    <row r="1" spans="1:256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6" ht="24" customHeight="1">
      <c r="A2" s="3" t="s">
        <v>120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>
      <c r="A3" s="4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36"/>
      <c r="Z3" s="36"/>
    </row>
    <row r="4" spans="1:26" ht="27.75" customHeight="1">
      <c r="A4" s="5" t="s">
        <v>121</v>
      </c>
      <c r="B4" s="6"/>
      <c r="C4" s="6"/>
      <c r="D4" s="7" t="s">
        <v>69</v>
      </c>
      <c r="E4" s="7"/>
      <c r="F4" s="7" t="s">
        <v>70</v>
      </c>
      <c r="G4" s="7"/>
      <c r="H4" s="7" t="s">
        <v>71</v>
      </c>
      <c r="I4" s="7"/>
      <c r="J4" s="7" t="s">
        <v>72</v>
      </c>
      <c r="K4" s="7"/>
      <c r="L4" s="7" t="s">
        <v>73</v>
      </c>
      <c r="M4" s="7"/>
      <c r="N4" s="7" t="s">
        <v>74</v>
      </c>
      <c r="O4" s="7"/>
      <c r="P4" s="7" t="s">
        <v>75</v>
      </c>
      <c r="Q4" s="7"/>
      <c r="R4" s="7" t="s">
        <v>76</v>
      </c>
      <c r="S4" s="7"/>
      <c r="T4" s="7"/>
      <c r="U4" s="7" t="s">
        <v>77</v>
      </c>
      <c r="V4" s="7"/>
      <c r="W4" s="7" t="s">
        <v>78</v>
      </c>
      <c r="X4" s="7"/>
      <c r="Y4" s="7" t="s">
        <v>79</v>
      </c>
      <c r="Z4" s="37"/>
    </row>
    <row r="5" spans="1:26" ht="27.75" customHeight="1">
      <c r="A5" s="8"/>
      <c r="B5" s="9"/>
      <c r="C5" s="9"/>
      <c r="D5" s="10" t="s">
        <v>82</v>
      </c>
      <c r="E5" s="10" t="s">
        <v>81</v>
      </c>
      <c r="F5" s="10" t="s">
        <v>83</v>
      </c>
      <c r="G5" s="10" t="s">
        <v>84</v>
      </c>
      <c r="H5" s="10" t="s">
        <v>83</v>
      </c>
      <c r="I5" s="10" t="s">
        <v>84</v>
      </c>
      <c r="J5" s="10" t="s">
        <v>83</v>
      </c>
      <c r="K5" s="10" t="s">
        <v>84</v>
      </c>
      <c r="L5" s="10" t="s">
        <v>83</v>
      </c>
      <c r="M5" s="10" t="s">
        <v>84</v>
      </c>
      <c r="N5" s="10" t="s">
        <v>83</v>
      </c>
      <c r="O5" s="10" t="s">
        <v>84</v>
      </c>
      <c r="P5" s="10" t="s">
        <v>83</v>
      </c>
      <c r="Q5" s="10" t="s">
        <v>84</v>
      </c>
      <c r="R5" s="10" t="s">
        <v>83</v>
      </c>
      <c r="S5" s="10"/>
      <c r="T5" s="10" t="s">
        <v>84</v>
      </c>
      <c r="U5" s="10" t="s">
        <v>83</v>
      </c>
      <c r="V5" s="10" t="s">
        <v>84</v>
      </c>
      <c r="W5" s="10" t="s">
        <v>83</v>
      </c>
      <c r="X5" s="10" t="s">
        <v>84</v>
      </c>
      <c r="Y5" s="10" t="s">
        <v>83</v>
      </c>
      <c r="Z5" s="38" t="s">
        <v>84</v>
      </c>
    </row>
    <row r="6" spans="1:26" ht="30" customHeight="1">
      <c r="A6" s="11" t="s">
        <v>122</v>
      </c>
      <c r="B6" s="12"/>
      <c r="C6" s="13" t="s">
        <v>123</v>
      </c>
      <c r="D6" s="14" t="s">
        <v>124</v>
      </c>
      <c r="E6" s="10">
        <v>308</v>
      </c>
      <c r="F6" s="15">
        <f aca="true" t="shared" si="0" ref="F6:F10">R6*0.888</f>
        <v>1038.94337664</v>
      </c>
      <c r="G6" s="15">
        <f aca="true" t="shared" si="1" ref="G6:G10">E6*F6</f>
        <v>319994.56000512</v>
      </c>
      <c r="H6" s="15">
        <f aca="true" t="shared" si="2" ref="H6:H10">R6*0.895</f>
        <v>1047.1332456</v>
      </c>
      <c r="I6" s="15">
        <f aca="true" t="shared" si="3" ref="I6:I10">E6*H6</f>
        <v>322517.0396448</v>
      </c>
      <c r="J6" s="15">
        <f aca="true" t="shared" si="4" ref="J6:J10">R6*0.942</f>
        <v>1102.1223657599999</v>
      </c>
      <c r="K6" s="15">
        <f aca="true" t="shared" si="5" ref="K6:K10">E6*J6</f>
        <v>339453.68865408</v>
      </c>
      <c r="L6" s="15">
        <f aca="true" t="shared" si="6" ref="L6:L10">R6*0.977</f>
        <v>1143.07171056</v>
      </c>
      <c r="M6" s="15">
        <f aca="true" t="shared" si="7" ref="M6:M10">E6*L6</f>
        <v>352066.08685247996</v>
      </c>
      <c r="N6" s="15">
        <f aca="true" t="shared" si="8" ref="N6:N10">R6*0.96</f>
        <v>1123.1820288</v>
      </c>
      <c r="O6" s="15">
        <f aca="true" t="shared" si="9" ref="O6:O10">E6*N6</f>
        <v>345940.06487039995</v>
      </c>
      <c r="P6" s="15">
        <f aca="true" t="shared" si="10" ref="P6:P10">R6*0.993</f>
        <v>1161.79141104</v>
      </c>
      <c r="Q6" s="15">
        <f aca="true" t="shared" si="11" ref="Q6:Q10">E6*P6</f>
        <v>357831.75460032</v>
      </c>
      <c r="R6" s="15">
        <f aca="true" t="shared" si="12" ref="R6:R10">S6*0.996</f>
        <v>1169.98128</v>
      </c>
      <c r="S6" s="15">
        <v>1174.68</v>
      </c>
      <c r="T6" s="15">
        <f aca="true" t="shared" si="13" ref="T6:T10">E6*R6</f>
        <v>360354.23424</v>
      </c>
      <c r="U6" s="15">
        <v>1147.75163568</v>
      </c>
      <c r="V6" s="15">
        <f aca="true" t="shared" si="14" ref="V6:V10">E6*U6</f>
        <v>353507.50378944</v>
      </c>
      <c r="W6" s="15">
        <v>1245</v>
      </c>
      <c r="X6" s="15">
        <v>383417</v>
      </c>
      <c r="Y6" s="39">
        <v>1341</v>
      </c>
      <c r="Z6" s="40">
        <v>412966</v>
      </c>
    </row>
    <row r="7" spans="1:26" ht="30" customHeight="1">
      <c r="A7" s="11"/>
      <c r="B7" s="12"/>
      <c r="C7" s="13" t="s">
        <v>125</v>
      </c>
      <c r="D7" s="14" t="s">
        <v>124</v>
      </c>
      <c r="E7" s="10">
        <v>690</v>
      </c>
      <c r="F7" s="15">
        <f t="shared" si="0"/>
        <v>231.87573216</v>
      </c>
      <c r="G7" s="15">
        <f t="shared" si="1"/>
        <v>159994.2551904</v>
      </c>
      <c r="H7" s="15">
        <f t="shared" si="2"/>
        <v>233.70358140000002</v>
      </c>
      <c r="I7" s="15">
        <f t="shared" si="3"/>
        <v>161255.471166</v>
      </c>
      <c r="J7" s="15">
        <f t="shared" si="4"/>
        <v>245.97628344</v>
      </c>
      <c r="K7" s="15">
        <f t="shared" si="5"/>
        <v>169723.6355736</v>
      </c>
      <c r="L7" s="15">
        <f t="shared" si="6"/>
        <v>255.11552964000003</v>
      </c>
      <c r="M7" s="15">
        <f t="shared" si="7"/>
        <v>176029.71545160003</v>
      </c>
      <c r="N7" s="15">
        <f t="shared" si="8"/>
        <v>250.67646720000002</v>
      </c>
      <c r="O7" s="15">
        <f t="shared" si="9"/>
        <v>172966.76236800003</v>
      </c>
      <c r="P7" s="15">
        <f t="shared" si="10"/>
        <v>259.29347076000005</v>
      </c>
      <c r="Q7" s="15">
        <f t="shared" si="11"/>
        <v>178912.49482440003</v>
      </c>
      <c r="R7" s="15">
        <f t="shared" si="12"/>
        <v>261.12132</v>
      </c>
      <c r="S7" s="15">
        <v>262.17</v>
      </c>
      <c r="T7" s="15">
        <f t="shared" si="13"/>
        <v>180173.71080000003</v>
      </c>
      <c r="U7" s="15">
        <v>256.16001492000004</v>
      </c>
      <c r="V7" s="15">
        <f t="shared" si="14"/>
        <v>176750.41029480004</v>
      </c>
      <c r="W7" s="15">
        <v>278</v>
      </c>
      <c r="X7" s="15">
        <v>191705</v>
      </c>
      <c r="Y7" s="39">
        <v>299</v>
      </c>
      <c r="Z7" s="40">
        <v>206479</v>
      </c>
    </row>
    <row r="8" spans="1:26" ht="30" customHeight="1">
      <c r="A8" s="11"/>
      <c r="B8" s="12"/>
      <c r="C8" s="13" t="s">
        <v>126</v>
      </c>
      <c r="D8" s="14" t="s">
        <v>91</v>
      </c>
      <c r="E8" s="10">
        <v>5500</v>
      </c>
      <c r="F8" s="15">
        <f t="shared" si="0"/>
        <v>29.08949472</v>
      </c>
      <c r="G8" s="15">
        <f t="shared" si="1"/>
        <v>159992.22096</v>
      </c>
      <c r="H8" s="15">
        <f t="shared" si="2"/>
        <v>29.3188038</v>
      </c>
      <c r="I8" s="15">
        <f t="shared" si="3"/>
        <v>161253.4209</v>
      </c>
      <c r="J8" s="15">
        <f t="shared" si="4"/>
        <v>30.85845048</v>
      </c>
      <c r="K8" s="15">
        <f t="shared" si="5"/>
        <v>169721.47764</v>
      </c>
      <c r="L8" s="15">
        <f t="shared" si="6"/>
        <v>32.00499588</v>
      </c>
      <c r="M8" s="15">
        <f t="shared" si="7"/>
        <v>176027.47734</v>
      </c>
      <c r="N8" s="15">
        <f t="shared" si="8"/>
        <v>31.4481024</v>
      </c>
      <c r="O8" s="15">
        <f t="shared" si="9"/>
        <v>172964.5632</v>
      </c>
      <c r="P8" s="15">
        <f t="shared" si="10"/>
        <v>32.52913092</v>
      </c>
      <c r="Q8" s="15">
        <f t="shared" si="11"/>
        <v>178910.22006</v>
      </c>
      <c r="R8" s="15">
        <f t="shared" si="12"/>
        <v>32.75844</v>
      </c>
      <c r="S8" s="15">
        <v>32.89</v>
      </c>
      <c r="T8" s="15">
        <f t="shared" si="13"/>
        <v>180171.42</v>
      </c>
      <c r="U8" s="15">
        <v>32.13602964</v>
      </c>
      <c r="V8" s="15">
        <f t="shared" si="14"/>
        <v>176748.16301999998</v>
      </c>
      <c r="W8" s="15">
        <v>35</v>
      </c>
      <c r="X8" s="15">
        <v>191702</v>
      </c>
      <c r="Y8" s="39">
        <v>38</v>
      </c>
      <c r="Z8" s="40">
        <v>206476</v>
      </c>
    </row>
    <row r="9" spans="1:26" ht="30" customHeight="1">
      <c r="A9" s="11"/>
      <c r="B9" s="12"/>
      <c r="C9" s="13" t="s">
        <v>127</v>
      </c>
      <c r="D9" s="14" t="s">
        <v>91</v>
      </c>
      <c r="E9" s="10">
        <v>4500</v>
      </c>
      <c r="F9" s="15">
        <f t="shared" si="0"/>
        <v>17.7774048</v>
      </c>
      <c r="G9" s="15">
        <f t="shared" si="1"/>
        <v>79998.3216</v>
      </c>
      <c r="H9" s="15">
        <f t="shared" si="2"/>
        <v>17.917542</v>
      </c>
      <c r="I9" s="15">
        <f t="shared" si="3"/>
        <v>80628.939</v>
      </c>
      <c r="J9" s="15">
        <f t="shared" si="4"/>
        <v>18.8584632</v>
      </c>
      <c r="K9" s="15">
        <f t="shared" si="5"/>
        <v>84863.08439999999</v>
      </c>
      <c r="L9" s="15">
        <f t="shared" si="6"/>
        <v>19.5591492</v>
      </c>
      <c r="M9" s="15">
        <f t="shared" si="7"/>
        <v>88016.1714</v>
      </c>
      <c r="N9" s="15">
        <f t="shared" si="8"/>
        <v>19.218816</v>
      </c>
      <c r="O9" s="15">
        <f t="shared" si="9"/>
        <v>86484.672</v>
      </c>
      <c r="P9" s="15">
        <f t="shared" si="10"/>
        <v>19.8794628</v>
      </c>
      <c r="Q9" s="15">
        <f t="shared" si="11"/>
        <v>89457.5826</v>
      </c>
      <c r="R9" s="15">
        <f t="shared" si="12"/>
        <v>20.0196</v>
      </c>
      <c r="S9" s="15">
        <v>20.1</v>
      </c>
      <c r="T9" s="15">
        <f t="shared" si="13"/>
        <v>90088.2</v>
      </c>
      <c r="U9" s="15">
        <v>19.6392276</v>
      </c>
      <c r="V9" s="15">
        <f t="shared" si="14"/>
        <v>88376.52420000001</v>
      </c>
      <c r="W9" s="15">
        <v>21</v>
      </c>
      <c r="X9" s="15">
        <v>95854</v>
      </c>
      <c r="Y9" s="39">
        <v>23</v>
      </c>
      <c r="Z9" s="40">
        <v>103241</v>
      </c>
    </row>
    <row r="10" spans="1:26" ht="30" customHeight="1">
      <c r="A10" s="11"/>
      <c r="B10" s="12"/>
      <c r="C10" s="14" t="s">
        <v>128</v>
      </c>
      <c r="D10" s="14" t="s">
        <v>91</v>
      </c>
      <c r="E10" s="10">
        <v>10000</v>
      </c>
      <c r="F10" s="15">
        <f t="shared" si="0"/>
        <v>8.0042544</v>
      </c>
      <c r="G10" s="15">
        <f t="shared" si="1"/>
        <v>80042.54400000001</v>
      </c>
      <c r="H10" s="15">
        <f t="shared" si="2"/>
        <v>8.067351</v>
      </c>
      <c r="I10" s="15">
        <f t="shared" si="3"/>
        <v>80673.51000000001</v>
      </c>
      <c r="J10" s="15">
        <f t="shared" si="4"/>
        <v>8.490999599999999</v>
      </c>
      <c r="K10" s="15">
        <f t="shared" si="5"/>
        <v>84909.99599999998</v>
      </c>
      <c r="L10" s="15">
        <f t="shared" si="6"/>
        <v>8.806482599999999</v>
      </c>
      <c r="M10" s="15">
        <f t="shared" si="7"/>
        <v>88064.82599999999</v>
      </c>
      <c r="N10" s="15">
        <f t="shared" si="8"/>
        <v>8.653248</v>
      </c>
      <c r="O10" s="15">
        <f t="shared" si="9"/>
        <v>86532.48</v>
      </c>
      <c r="P10" s="15">
        <f t="shared" si="10"/>
        <v>8.9507034</v>
      </c>
      <c r="Q10" s="15">
        <f t="shared" si="11"/>
        <v>89507.034</v>
      </c>
      <c r="R10" s="15">
        <f t="shared" si="12"/>
        <v>9.0138</v>
      </c>
      <c r="S10" s="15">
        <v>9.05</v>
      </c>
      <c r="T10" s="15">
        <f t="shared" si="13"/>
        <v>90138</v>
      </c>
      <c r="U10" s="15">
        <v>8.842537799999999</v>
      </c>
      <c r="V10" s="15">
        <f t="shared" si="14"/>
        <v>88425.37799999998</v>
      </c>
      <c r="W10" s="15">
        <v>10</v>
      </c>
      <c r="X10" s="15">
        <v>95907</v>
      </c>
      <c r="Y10" s="39">
        <v>10</v>
      </c>
      <c r="Z10" s="40">
        <v>103298</v>
      </c>
    </row>
    <row r="11" spans="1:256" ht="30" customHeight="1">
      <c r="A11" s="16" t="s">
        <v>116</v>
      </c>
      <c r="B11" s="14"/>
      <c r="C11" s="14"/>
      <c r="D11" s="10" t="s">
        <v>129</v>
      </c>
      <c r="E11" s="10"/>
      <c r="F11" s="10" t="s">
        <v>118</v>
      </c>
      <c r="G11" s="15">
        <f aca="true" t="shared" si="15" ref="G11:K11">SUM(G6:G10)</f>
        <v>800021.90175552</v>
      </c>
      <c r="H11" s="10" t="s">
        <v>118</v>
      </c>
      <c r="I11" s="15">
        <f t="shared" si="15"/>
        <v>806328.3807108001</v>
      </c>
      <c r="J11" s="10" t="s">
        <v>118</v>
      </c>
      <c r="K11" s="15">
        <f t="shared" si="15"/>
        <v>848671.88226768</v>
      </c>
      <c r="L11" s="10" t="s">
        <v>118</v>
      </c>
      <c r="M11" s="15">
        <f aca="true" t="shared" si="16" ref="M11:Q11">SUM(M6:M10)</f>
        <v>880204.27704408</v>
      </c>
      <c r="N11" s="10" t="s">
        <v>118</v>
      </c>
      <c r="O11" s="15">
        <f t="shared" si="16"/>
        <v>864888.5424384</v>
      </c>
      <c r="P11" s="10" t="s">
        <v>118</v>
      </c>
      <c r="Q11" s="15">
        <f t="shared" si="16"/>
        <v>894619.08608472</v>
      </c>
      <c r="R11" s="15" t="s">
        <v>118</v>
      </c>
      <c r="S11" s="15"/>
      <c r="T11" s="15">
        <f>SUM(T6:T10)</f>
        <v>900925.56504</v>
      </c>
      <c r="U11" s="15" t="s">
        <v>118</v>
      </c>
      <c r="V11" s="15">
        <f>SUM(V6:V10)</f>
        <v>883807.97930424</v>
      </c>
      <c r="W11" s="15" t="s">
        <v>118</v>
      </c>
      <c r="X11" s="15">
        <v>958585</v>
      </c>
      <c r="Y11" s="15" t="s">
        <v>118</v>
      </c>
      <c r="Z11" s="41">
        <v>1032461</v>
      </c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6" ht="21" customHeight="1">
      <c r="A12" s="17" t="s">
        <v>130</v>
      </c>
      <c r="B12" s="18" t="s">
        <v>131</v>
      </c>
      <c r="C12" s="18"/>
      <c r="D12" s="18"/>
      <c r="E12" s="18"/>
      <c r="F12" s="18"/>
      <c r="G12" s="18"/>
      <c r="H12" s="18"/>
      <c r="I12" s="18"/>
      <c r="J12" s="25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30"/>
      <c r="X12" s="30"/>
      <c r="Y12" s="42"/>
      <c r="Z12" s="43"/>
    </row>
    <row r="13" spans="1:26" ht="21" customHeight="1">
      <c r="A13" s="19"/>
      <c r="B13" s="20" t="s">
        <v>132</v>
      </c>
      <c r="C13" s="20"/>
      <c r="D13" s="20"/>
      <c r="E13" s="20" t="s">
        <v>133</v>
      </c>
      <c r="F13" s="20"/>
      <c r="G13" s="20"/>
      <c r="H13" s="20"/>
      <c r="I13" s="20"/>
      <c r="J13" s="26"/>
      <c r="K13" s="21" t="s">
        <v>134</v>
      </c>
      <c r="L13" s="21"/>
      <c r="M13" s="20"/>
      <c r="N13" s="20" t="s">
        <v>135</v>
      </c>
      <c r="O13" s="20"/>
      <c r="P13" s="20"/>
      <c r="Q13" s="20"/>
      <c r="R13" s="20"/>
      <c r="S13" s="20"/>
      <c r="T13" s="20"/>
      <c r="U13" s="20"/>
      <c r="V13" s="20"/>
      <c r="W13" s="31"/>
      <c r="X13" s="30"/>
      <c r="Y13" s="42"/>
      <c r="Z13" s="43"/>
    </row>
    <row r="14" spans="1:26" ht="21" customHeight="1">
      <c r="A14" s="19"/>
      <c r="B14" s="20" t="s">
        <v>136</v>
      </c>
      <c r="C14" s="20"/>
      <c r="D14" s="20"/>
      <c r="E14" s="20" t="s">
        <v>137</v>
      </c>
      <c r="F14" s="20"/>
      <c r="G14" s="20"/>
      <c r="H14" s="20"/>
      <c r="I14" s="20"/>
      <c r="J14" s="26"/>
      <c r="K14" s="27" t="s">
        <v>138</v>
      </c>
      <c r="L14" s="27"/>
      <c r="M14" s="20"/>
      <c r="N14" s="20" t="s">
        <v>139</v>
      </c>
      <c r="O14" s="20"/>
      <c r="P14" s="20"/>
      <c r="Q14" s="20"/>
      <c r="R14" s="20"/>
      <c r="S14" s="20"/>
      <c r="T14" s="20"/>
      <c r="U14" s="20"/>
      <c r="V14" s="20"/>
      <c r="W14" s="31"/>
      <c r="X14" s="30"/>
      <c r="Y14" s="42"/>
      <c r="Z14" s="43"/>
    </row>
    <row r="15" spans="1:26" ht="21" customHeight="1">
      <c r="A15" s="19"/>
      <c r="B15" s="20" t="s">
        <v>140</v>
      </c>
      <c r="C15" s="20"/>
      <c r="D15" s="20"/>
      <c r="E15" s="20" t="s">
        <v>141</v>
      </c>
      <c r="F15" s="20"/>
      <c r="G15" s="20"/>
      <c r="H15" s="20"/>
      <c r="I15" s="20"/>
      <c r="J15" s="26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1"/>
      <c r="X15" s="30"/>
      <c r="Y15" s="42"/>
      <c r="Z15" s="43"/>
    </row>
    <row r="16" spans="1:26" ht="21" customHeight="1">
      <c r="A16" s="19"/>
      <c r="B16" s="20" t="s">
        <v>142</v>
      </c>
      <c r="C16" s="20"/>
      <c r="D16" s="20"/>
      <c r="E16" s="20"/>
      <c r="F16" s="20"/>
      <c r="G16" s="20"/>
      <c r="H16" s="20"/>
      <c r="I16" s="20"/>
      <c r="J16" s="2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31"/>
      <c r="X16" s="30"/>
      <c r="Y16" s="42"/>
      <c r="Z16" s="43"/>
    </row>
    <row r="17" spans="1:30" ht="21" customHeight="1">
      <c r="A17" s="19"/>
      <c r="B17" s="20" t="s">
        <v>143</v>
      </c>
      <c r="C17" s="20"/>
      <c r="D17" s="20"/>
      <c r="E17" s="21"/>
      <c r="F17" s="20"/>
      <c r="G17" s="21"/>
      <c r="H17" s="21" t="s">
        <v>144</v>
      </c>
      <c r="I17" s="28"/>
      <c r="J17" s="28"/>
      <c r="K17" s="21" t="s">
        <v>145</v>
      </c>
      <c r="L17" s="21"/>
      <c r="M17" s="21"/>
      <c r="N17" s="21"/>
      <c r="O17" s="26"/>
      <c r="P17" s="28"/>
      <c r="Q17" s="21" t="s">
        <v>146</v>
      </c>
      <c r="R17" s="27"/>
      <c r="S17" s="27"/>
      <c r="T17" s="27"/>
      <c r="U17" s="27"/>
      <c r="V17" s="27"/>
      <c r="W17" s="32"/>
      <c r="X17" s="33"/>
      <c r="Y17" s="44"/>
      <c r="Z17" s="45"/>
      <c r="AA17" s="46"/>
      <c r="AB17" s="46"/>
      <c r="AC17" s="46"/>
      <c r="AD17" s="46"/>
    </row>
    <row r="18" spans="1:30" ht="21" customHeight="1">
      <c r="A18" s="19"/>
      <c r="B18" s="20" t="s">
        <v>147</v>
      </c>
      <c r="C18" s="20"/>
      <c r="D18" s="20"/>
      <c r="E18" s="21"/>
      <c r="F18" s="20"/>
      <c r="G18" s="21"/>
      <c r="H18" s="21" t="s">
        <v>148</v>
      </c>
      <c r="I18" s="28"/>
      <c r="J18" s="28"/>
      <c r="K18" s="21" t="s">
        <v>149</v>
      </c>
      <c r="L18" s="21"/>
      <c r="M18" s="21"/>
      <c r="N18" s="20"/>
      <c r="O18" s="26"/>
      <c r="P18" s="28"/>
      <c r="Q18" s="20" t="s">
        <v>150</v>
      </c>
      <c r="R18" s="28"/>
      <c r="S18" s="28"/>
      <c r="T18" s="28"/>
      <c r="U18" s="28"/>
      <c r="V18" s="28"/>
      <c r="W18" s="32"/>
      <c r="X18" s="30"/>
      <c r="Y18" s="44"/>
      <c r="Z18" s="45"/>
      <c r="AA18" s="46"/>
      <c r="AB18" s="46"/>
      <c r="AC18" s="46"/>
      <c r="AD18" s="46"/>
    </row>
    <row r="19" spans="1:30" ht="21" customHeight="1">
      <c r="A19" s="19"/>
      <c r="B19" s="20" t="s">
        <v>151</v>
      </c>
      <c r="C19" s="20"/>
      <c r="D19" s="20"/>
      <c r="E19" s="20"/>
      <c r="F19" s="20"/>
      <c r="G19" s="20"/>
      <c r="H19" s="20" t="s">
        <v>152</v>
      </c>
      <c r="I19" s="28"/>
      <c r="J19" s="28"/>
      <c r="K19" s="27" t="s">
        <v>153</v>
      </c>
      <c r="L19" s="27"/>
      <c r="M19" s="27"/>
      <c r="N19" s="20"/>
      <c r="O19" s="26"/>
      <c r="P19" s="28"/>
      <c r="Q19" s="20" t="s">
        <v>154</v>
      </c>
      <c r="R19" s="28"/>
      <c r="S19" s="28"/>
      <c r="T19" s="28"/>
      <c r="U19" s="28"/>
      <c r="V19" s="28"/>
      <c r="W19" s="32"/>
      <c r="X19" s="30"/>
      <c r="Y19" s="44"/>
      <c r="Z19" s="45"/>
      <c r="AA19" s="46"/>
      <c r="AB19" s="46"/>
      <c r="AC19" s="46"/>
      <c r="AD19" s="46"/>
    </row>
    <row r="20" spans="1:26" ht="21" customHeight="1">
      <c r="A20" s="19"/>
      <c r="B20" s="20" t="s">
        <v>155</v>
      </c>
      <c r="C20" s="20"/>
      <c r="D20" s="20"/>
      <c r="E20" s="20"/>
      <c r="F20" s="20"/>
      <c r="G20" s="20"/>
      <c r="H20" s="20" t="s">
        <v>156</v>
      </c>
      <c r="I20" s="20"/>
      <c r="J20" s="20"/>
      <c r="K20" s="26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31"/>
      <c r="X20" s="30"/>
      <c r="Y20" s="42"/>
      <c r="Z20" s="43"/>
    </row>
    <row r="21" spans="1:26" ht="21" customHeight="1">
      <c r="A21" s="19"/>
      <c r="B21" s="20" t="s">
        <v>157</v>
      </c>
      <c r="C21" s="20"/>
      <c r="D21" s="20"/>
      <c r="E21" s="20"/>
      <c r="F21" s="20"/>
      <c r="G21" s="20"/>
      <c r="H21" s="20"/>
      <c r="I21" s="20"/>
      <c r="J21" s="26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31"/>
      <c r="X21" s="30"/>
      <c r="Y21" s="42"/>
      <c r="Z21" s="43"/>
    </row>
    <row r="22" spans="1:26" ht="21" customHeight="1">
      <c r="A22" s="19"/>
      <c r="B22" s="20" t="s">
        <v>158</v>
      </c>
      <c r="C22" s="20"/>
      <c r="D22" s="20"/>
      <c r="E22" s="20"/>
      <c r="F22" s="20"/>
      <c r="G22" s="20"/>
      <c r="H22" s="20"/>
      <c r="I22" s="20"/>
      <c r="J22" s="26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31"/>
      <c r="X22" s="30"/>
      <c r="Y22" s="42"/>
      <c r="Z22" s="43"/>
    </row>
    <row r="23" spans="1:26" ht="21" customHeight="1">
      <c r="A23" s="22"/>
      <c r="B23" s="23" t="s">
        <v>159</v>
      </c>
      <c r="C23" s="23"/>
      <c r="D23" s="23"/>
      <c r="E23" s="23"/>
      <c r="F23" s="23"/>
      <c r="G23" s="23"/>
      <c r="H23" s="23"/>
      <c r="I23" s="23"/>
      <c r="J23" s="29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34"/>
      <c r="X23" s="34"/>
      <c r="Y23" s="47"/>
      <c r="Z23" s="48"/>
    </row>
    <row r="24" spans="1:22" ht="14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14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14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</sheetData>
  <sheetProtection/>
  <mergeCells count="23">
    <mergeCell ref="A1:X1"/>
    <mergeCell ref="A2:Z2"/>
    <mergeCell ref="A3:Z3"/>
    <mergeCell ref="D4:E4"/>
    <mergeCell ref="F4:G4"/>
    <mergeCell ref="H4:I4"/>
    <mergeCell ref="J4:K4"/>
    <mergeCell ref="L4:M4"/>
    <mergeCell ref="N4:O4"/>
    <mergeCell ref="P4:Q4"/>
    <mergeCell ref="R4:T4"/>
    <mergeCell ref="U4:V4"/>
    <mergeCell ref="W4:X4"/>
    <mergeCell ref="Y4:Z4"/>
    <mergeCell ref="A11:C11"/>
    <mergeCell ref="D11:E11"/>
    <mergeCell ref="K13:L13"/>
    <mergeCell ref="K14:L14"/>
    <mergeCell ref="K17:M17"/>
    <mergeCell ref="K18:M18"/>
    <mergeCell ref="K19:M19"/>
    <mergeCell ref="A4:C5"/>
    <mergeCell ref="A6:B10"/>
  </mergeCells>
  <printOptions/>
  <pageMargins left="0.7513888888888889" right="0.7513888888888889" top="1" bottom="1" header="0.5111111111111111" footer="0.5111111111111111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赖志勇</dc:creator>
  <cp:keywords/>
  <dc:description/>
  <cp:lastModifiedBy/>
  <dcterms:created xsi:type="dcterms:W3CDTF">2019-06-12T02:47:46Z</dcterms:created>
  <dcterms:modified xsi:type="dcterms:W3CDTF">2019-08-08T06:43:37Z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2052-9.1.0.4894</vt:lpwstr>
  </property>
</Properties>
</file>